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d1478fe00faa90b/2026 stuff/"/>
    </mc:Choice>
  </mc:AlternateContent>
  <xr:revisionPtr revIDLastSave="0" documentId="8_{7CD9617B-50A3-4058-8DE8-B92A8586529F}" xr6:coauthVersionLast="47" xr6:coauthVersionMax="47" xr10:uidLastSave="{00000000-0000-0000-0000-000000000000}"/>
  <bookViews>
    <workbookView xWindow="40920" yWindow="-120" windowWidth="29040" windowHeight="15720" xr2:uid="{22C45796-DFEE-4DEA-BAF9-05E97CB0C37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E48" i="1"/>
  <c r="E47" i="1"/>
  <c r="E45" i="1"/>
  <c r="F45" i="1" s="1"/>
  <c r="E43" i="1"/>
  <c r="E36" i="1"/>
  <c r="F36" i="1" s="1"/>
  <c r="E34" i="1"/>
  <c r="F34" i="1" s="1"/>
  <c r="E31" i="1"/>
  <c r="F31" i="1" s="1"/>
  <c r="E28" i="1"/>
  <c r="F28" i="1" s="1"/>
  <c r="E27" i="1"/>
  <c r="F27" i="1" s="1"/>
  <c r="E20" i="1"/>
  <c r="F20" i="1" s="1"/>
  <c r="E19" i="1"/>
  <c r="E17" i="1"/>
  <c r="F17" i="1" s="1"/>
  <c r="E13" i="1"/>
  <c r="F13" i="1" s="1"/>
  <c r="E12" i="1"/>
  <c r="F12" i="1" s="1"/>
  <c r="E10" i="1"/>
  <c r="E8" i="1"/>
  <c r="F8" i="1" s="1"/>
  <c r="J66" i="1"/>
  <c r="I66" i="1"/>
  <c r="H66" i="1"/>
  <c r="G66" i="1"/>
  <c r="F66" i="1"/>
  <c r="E66" i="1"/>
  <c r="D66" i="1"/>
  <c r="C66" i="1"/>
  <c r="J65" i="1"/>
  <c r="I65" i="1"/>
  <c r="H65" i="1"/>
  <c r="G65" i="1"/>
  <c r="F65" i="1"/>
  <c r="E65" i="1"/>
  <c r="D65" i="1"/>
  <c r="C65" i="1"/>
  <c r="J64" i="1"/>
  <c r="I64" i="1"/>
  <c r="H64" i="1"/>
  <c r="G64" i="1"/>
  <c r="F64" i="1"/>
  <c r="E64" i="1"/>
  <c r="D64" i="1"/>
  <c r="C64" i="1"/>
  <c r="J63" i="1"/>
  <c r="I63" i="1"/>
  <c r="H63" i="1"/>
  <c r="G63" i="1"/>
  <c r="F63" i="1"/>
  <c r="E63" i="1"/>
  <c r="D63" i="1"/>
  <c r="C63" i="1"/>
  <c r="J62" i="1"/>
  <c r="I62" i="1"/>
  <c r="H62" i="1"/>
  <c r="G62" i="1"/>
  <c r="F62" i="1"/>
  <c r="E62" i="1"/>
  <c r="D62" i="1"/>
  <c r="C62" i="1"/>
  <c r="J61" i="1"/>
  <c r="I61" i="1"/>
  <c r="H61" i="1"/>
  <c r="G61" i="1"/>
  <c r="F61" i="1"/>
  <c r="E61" i="1"/>
  <c r="D61" i="1"/>
  <c r="C61" i="1"/>
  <c r="J60" i="1"/>
  <c r="I60" i="1"/>
  <c r="H60" i="1"/>
  <c r="G60" i="1"/>
  <c r="F60" i="1"/>
  <c r="E60" i="1"/>
  <c r="D60" i="1"/>
  <c r="C60" i="1"/>
  <c r="J59" i="1"/>
  <c r="I59" i="1"/>
  <c r="H59" i="1"/>
  <c r="G59" i="1"/>
  <c r="F59" i="1"/>
  <c r="E59" i="1"/>
  <c r="D59" i="1"/>
  <c r="C59" i="1"/>
  <c r="J58" i="1"/>
  <c r="I58" i="1"/>
  <c r="H58" i="1"/>
  <c r="G58" i="1"/>
  <c r="F58" i="1"/>
  <c r="E58" i="1"/>
  <c r="D58" i="1"/>
  <c r="C58" i="1"/>
  <c r="J57" i="1"/>
  <c r="I57" i="1"/>
  <c r="H57" i="1"/>
  <c r="G57" i="1"/>
  <c r="F57" i="1"/>
  <c r="E57" i="1"/>
  <c r="D57" i="1"/>
  <c r="C57" i="1"/>
  <c r="J56" i="1"/>
  <c r="I56" i="1"/>
  <c r="H56" i="1"/>
  <c r="G56" i="1"/>
  <c r="F56" i="1"/>
  <c r="E56" i="1"/>
  <c r="D56" i="1"/>
  <c r="C56" i="1"/>
  <c r="J55" i="1"/>
  <c r="I55" i="1"/>
  <c r="H55" i="1"/>
  <c r="G55" i="1"/>
  <c r="F55" i="1"/>
  <c r="E55" i="1"/>
  <c r="D55" i="1"/>
  <c r="C55" i="1"/>
  <c r="J54" i="1"/>
  <c r="I54" i="1"/>
  <c r="H54" i="1"/>
  <c r="G54" i="1"/>
  <c r="F54" i="1"/>
  <c r="E54" i="1"/>
  <c r="D54" i="1"/>
  <c r="C54" i="1"/>
  <c r="J53" i="1"/>
  <c r="I53" i="1"/>
  <c r="H53" i="1"/>
  <c r="G53" i="1"/>
  <c r="F53" i="1"/>
  <c r="E53" i="1"/>
  <c r="D53" i="1"/>
  <c r="C53" i="1"/>
  <c r="J52" i="1"/>
  <c r="I52" i="1"/>
  <c r="H52" i="1"/>
  <c r="G52" i="1"/>
  <c r="F52" i="1"/>
  <c r="E52" i="1"/>
  <c r="D52" i="1"/>
  <c r="C52" i="1"/>
  <c r="J51" i="1"/>
  <c r="I51" i="1"/>
  <c r="H51" i="1"/>
  <c r="G51" i="1"/>
  <c r="F51" i="1"/>
  <c r="E51" i="1"/>
  <c r="D51" i="1"/>
  <c r="C51" i="1"/>
  <c r="J50" i="1"/>
  <c r="F50" i="1"/>
  <c r="J49" i="1"/>
  <c r="I49" i="1"/>
  <c r="J48" i="1"/>
  <c r="I48" i="1"/>
  <c r="F48" i="1"/>
  <c r="J47" i="1"/>
  <c r="I47" i="1"/>
  <c r="F47" i="1"/>
  <c r="J46" i="1"/>
  <c r="I46" i="1"/>
  <c r="J45" i="1"/>
  <c r="I44" i="1"/>
  <c r="J44" i="1"/>
  <c r="J43" i="1"/>
  <c r="J42" i="1"/>
  <c r="J41" i="1"/>
  <c r="I40" i="1"/>
  <c r="J39" i="1"/>
  <c r="I39" i="1"/>
  <c r="J38" i="1"/>
  <c r="I38" i="1"/>
  <c r="J37" i="1"/>
  <c r="I36" i="1"/>
  <c r="J36" i="1"/>
  <c r="J35" i="1"/>
  <c r="I34" i="1"/>
  <c r="J33" i="1"/>
  <c r="J32" i="1"/>
  <c r="J31" i="1"/>
  <c r="I31" i="1"/>
  <c r="J30" i="1"/>
  <c r="I30" i="1"/>
  <c r="J29" i="1"/>
  <c r="I28" i="1"/>
  <c r="J28" i="1"/>
  <c r="J27" i="1"/>
  <c r="I26" i="1"/>
  <c r="J25" i="1"/>
  <c r="I24" i="1"/>
  <c r="J23" i="1"/>
  <c r="I23" i="1"/>
  <c r="J22" i="1"/>
  <c r="I22" i="1"/>
  <c r="J21" i="1"/>
  <c r="I20" i="1"/>
  <c r="J20" i="1"/>
  <c r="J19" i="1"/>
  <c r="J18" i="1"/>
  <c r="J17" i="1"/>
  <c r="I16" i="1"/>
  <c r="J15" i="1"/>
  <c r="I15" i="1"/>
  <c r="J14" i="1"/>
  <c r="I14" i="1"/>
  <c r="J13" i="1"/>
  <c r="I13" i="1"/>
  <c r="J12" i="1"/>
  <c r="I11" i="1"/>
  <c r="J11" i="1"/>
  <c r="J10" i="1"/>
  <c r="F10" i="1"/>
  <c r="J9" i="1"/>
  <c r="I8" i="1"/>
  <c r="I7" i="1"/>
  <c r="H3" i="1"/>
  <c r="E37" i="1" s="1"/>
  <c r="E35" i="1" l="1"/>
  <c r="E44" i="1"/>
  <c r="F44" i="1" s="1"/>
  <c r="E11" i="1"/>
  <c r="F11" i="1" s="1"/>
  <c r="E21" i="1"/>
  <c r="F21" i="1" s="1"/>
  <c r="E29" i="1"/>
  <c r="F43" i="1"/>
  <c r="E14" i="1"/>
  <c r="F14" i="1" s="1"/>
  <c r="E22" i="1"/>
  <c r="E30" i="1"/>
  <c r="F30" i="1" s="1"/>
  <c r="E38" i="1"/>
  <c r="E46" i="1"/>
  <c r="F46" i="1" s="1"/>
  <c r="E7" i="1"/>
  <c r="E15" i="1"/>
  <c r="E23" i="1"/>
  <c r="E39" i="1"/>
  <c r="F39" i="1" s="1"/>
  <c r="E16" i="1"/>
  <c r="F16" i="1" s="1"/>
  <c r="E24" i="1"/>
  <c r="F24" i="1" s="1"/>
  <c r="E32" i="1"/>
  <c r="E40" i="1"/>
  <c r="F40" i="1" s="1"/>
  <c r="E9" i="1"/>
  <c r="F9" i="1" s="1"/>
  <c r="E25" i="1"/>
  <c r="E33" i="1"/>
  <c r="E41" i="1"/>
  <c r="F41" i="1" s="1"/>
  <c r="E49" i="1"/>
  <c r="F49" i="1" s="1"/>
  <c r="E18" i="1"/>
  <c r="F18" i="1" s="1"/>
  <c r="E26" i="1"/>
  <c r="F26" i="1" s="1"/>
  <c r="E42" i="1"/>
  <c r="F42" i="1" s="1"/>
  <c r="F29" i="1"/>
  <c r="I32" i="1"/>
  <c r="J24" i="1"/>
  <c r="I25" i="1"/>
  <c r="F38" i="1"/>
  <c r="J40" i="1"/>
  <c r="I41" i="1"/>
  <c r="J8" i="1"/>
  <c r="I9" i="1"/>
  <c r="I18" i="1"/>
  <c r="F23" i="1"/>
  <c r="I42" i="1"/>
  <c r="F7" i="1"/>
  <c r="I10" i="1"/>
  <c r="I19" i="1"/>
  <c r="J26" i="1"/>
  <c r="I27" i="1"/>
  <c r="F32" i="1"/>
  <c r="J34" i="1"/>
  <c r="I35" i="1"/>
  <c r="I43" i="1"/>
  <c r="F37" i="1"/>
  <c r="J7" i="1"/>
  <c r="J16" i="1"/>
  <c r="I17" i="1"/>
  <c r="F22" i="1"/>
  <c r="F25" i="1"/>
  <c r="F33" i="1"/>
  <c r="I12" i="1"/>
  <c r="I21" i="1"/>
  <c r="I29" i="1"/>
  <c r="I37" i="1"/>
  <c r="I45" i="1"/>
  <c r="I33" i="1"/>
  <c r="F15" i="1"/>
  <c r="F19" i="1"/>
  <c r="F35" i="1"/>
  <c r="I50" i="1"/>
</calcChain>
</file>

<file path=xl/sharedStrings.xml><?xml version="1.0" encoding="utf-8"?>
<sst xmlns="http://schemas.openxmlformats.org/spreadsheetml/2006/main" count="145" uniqueCount="108">
  <si>
    <t>Flower Calculator</t>
  </si>
  <si>
    <t>Last Spring Frost Date</t>
  </si>
  <si>
    <t>&lt;-- enter your date here</t>
  </si>
  <si>
    <t>Cold Hardy Planting Date</t>
  </si>
  <si>
    <t>this calculates automatically</t>
  </si>
  <si>
    <t>NAME</t>
  </si>
  <si>
    <t>FLOWER TYPE</t>
  </si>
  <si>
    <t>DAYS TO HARVEST</t>
  </si>
  <si>
    <t>FIRST PLANTING DATE</t>
  </si>
  <si>
    <t>EST. HARVEST</t>
  </si>
  <si>
    <t>HARVEST TIPS</t>
  </si>
  <si>
    <t>SPACING in cm</t>
  </si>
  <si>
    <t>1m x 1m bed</t>
  </si>
  <si>
    <t>1.2m x 1.2m</t>
  </si>
  <si>
    <t>Achillea</t>
  </si>
  <si>
    <t>Ageratum</t>
  </si>
  <si>
    <t>Agrostemma</t>
  </si>
  <si>
    <t>Amaranthus</t>
  </si>
  <si>
    <t>Ammi</t>
  </si>
  <si>
    <t>Artemisia</t>
  </si>
  <si>
    <t>Basil</t>
  </si>
  <si>
    <t>Bells of Ireland</t>
  </si>
  <si>
    <t>Bupleurum</t>
  </si>
  <si>
    <t>Campanula</t>
  </si>
  <si>
    <t>Celosia</t>
  </si>
  <si>
    <t>Centaurea</t>
  </si>
  <si>
    <t>Cerinthe</t>
  </si>
  <si>
    <t>Cosmos</t>
  </si>
  <si>
    <t>Cynoglossum</t>
  </si>
  <si>
    <t>Daucus</t>
  </si>
  <si>
    <t>Delphinium</t>
  </si>
  <si>
    <t>Dianthus</t>
  </si>
  <si>
    <t>Dill</t>
  </si>
  <si>
    <t>Dusty Miller</t>
  </si>
  <si>
    <t>Eucalyptus</t>
  </si>
  <si>
    <t>Euphorbia</t>
  </si>
  <si>
    <t>Godetia (clarkia)</t>
  </si>
  <si>
    <t>Gomphrena</t>
  </si>
  <si>
    <t>Flowering Kale</t>
  </si>
  <si>
    <t>Lisianthus</t>
  </si>
  <si>
    <t>Larkspur</t>
  </si>
  <si>
    <t>Marigold</t>
  </si>
  <si>
    <t>Matricaria</t>
  </si>
  <si>
    <t>Millet</t>
  </si>
  <si>
    <t>Mint</t>
  </si>
  <si>
    <t>Nigella</t>
  </si>
  <si>
    <t>Orlaya</t>
  </si>
  <si>
    <t>Poppies</t>
  </si>
  <si>
    <t>Rudbeckia</t>
  </si>
  <si>
    <t>Scabiosa</t>
  </si>
  <si>
    <t>Shiso (Perilla)</t>
  </si>
  <si>
    <t>Snapdragon</t>
  </si>
  <si>
    <t>Statice</t>
  </si>
  <si>
    <t>Stock</t>
  </si>
  <si>
    <t>Sunflowers</t>
  </si>
  <si>
    <t>Sunflowers Branching</t>
  </si>
  <si>
    <t>Sweet Peas</t>
  </si>
  <si>
    <t>Zinnias</t>
  </si>
  <si>
    <t>when flowers are fully formed and pollen is visible</t>
  </si>
  <si>
    <t>spikes 3/4 open</t>
  </si>
  <si>
    <t>1-2 flowers in spray are open</t>
  </si>
  <si>
    <t>3/4 are open</t>
  </si>
  <si>
    <t>80% are open</t>
  </si>
  <si>
    <t>once flower heads have developed or once stems are green and full</t>
  </si>
  <si>
    <t>when flowers begin to open</t>
  </si>
  <si>
    <t>when flowers are 1/2 open</t>
  </si>
  <si>
    <t>flower heads show color and are almost all the way open</t>
  </si>
  <si>
    <t>when 1-2 buds are open , 2-3 for champion</t>
  </si>
  <si>
    <t>when flowers along bract are completely open</t>
  </si>
  <si>
    <t>flowers are 1/4 - 1/2 open</t>
  </si>
  <si>
    <t>Most stages, when flowers form</t>
  </si>
  <si>
    <t>When buds begin to crack</t>
  </si>
  <si>
    <t>1/3-1/2 blooms are open</t>
  </si>
  <si>
    <t>1/4-1/3 of blooms on the stem are open</t>
  </si>
  <si>
    <t>flowers are 10% open</t>
  </si>
  <si>
    <t>when stems are hard and woody</t>
  </si>
  <si>
    <t>After stems mature and leaves feel leathery</t>
  </si>
  <si>
    <t>Cut before flowers are fully open but when bracts are colored</t>
  </si>
  <si>
    <t>when first flowers on the stem are open</t>
  </si>
  <si>
    <t>when flowers are colored and 6”</t>
  </si>
  <si>
    <t>when one or more flowers on the stem are open, they will not continue to open once cut</t>
  </si>
  <si>
    <t>when flowers open</t>
  </si>
  <si>
    <t>when flower cluster is mostly open</t>
  </si>
  <si>
    <t>when fully open</t>
  </si>
  <si>
    <t>when stems are long enough to use in bouquets</t>
  </si>
  <si>
    <t>when buds are fully colored but before petals have separated completely from the center</t>
  </si>
  <si>
    <t>When buds begin to crack, sear stems with heat</t>
  </si>
  <si>
    <t>when flowers are all the way open</t>
  </si>
  <si>
    <t>bud to half open</t>
  </si>
  <si>
    <t>harvest when stems are mature</t>
  </si>
  <si>
    <t>when you can see the white of the individual flowers</t>
  </si>
  <si>
    <t>when 1/2 the flowers are open on the inflorescence</t>
  </si>
  <si>
    <t>when petals begin to lift</t>
  </si>
  <si>
    <t>when stems reach 12” and 2-3 flowers start to color</t>
  </si>
  <si>
    <t>when stems harden and flower heads no longer flop</t>
  </si>
  <si>
    <t>Filler Flowers</t>
  </si>
  <si>
    <t>Foilage or Spike or Filler Flowers</t>
  </si>
  <si>
    <t xml:space="preserve">Filler Flowers </t>
  </si>
  <si>
    <t>Foilage or Spike Flowers</t>
  </si>
  <si>
    <t>Foilage or Filler Flowers</t>
  </si>
  <si>
    <t>Focal or Spike Flowers</t>
  </si>
  <si>
    <t>Foilage</t>
  </si>
  <si>
    <t>Filler or Focal Flowers</t>
  </si>
  <si>
    <t>Spike Flowers</t>
  </si>
  <si>
    <t>Focal or Filler Flowers</t>
  </si>
  <si>
    <t>Focal Flowers</t>
  </si>
  <si>
    <t xml:space="preserve">Focal Flowers </t>
  </si>
  <si>
    <t>88 (seems too short?)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</si>
</sst>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"/>
    <numFmt numFmtId="165" formatCode="mmmm&quot; &quot;d"/>
    <numFmt numFmtId="166" formatCode="m\-d"/>
  </numFmts>
  <fonts count="11">
    <font>
      <sz val="11"/>
      <color theme="1"/>
      <name val="Aptos Narrow"/>
      <family val="2"/>
      <scheme val="minor"/>
    </font>
    <font>
      <sz val="36"/>
      <color rgb="FFC1A17C"/>
      <name val="&quot;Helvetica Neue&quot;"/>
    </font>
    <font>
      <sz val="36"/>
      <color theme="1"/>
      <name val="&quot;Helvetica Neue&quot;"/>
    </font>
    <font>
      <b/>
      <sz val="11"/>
      <color rgb="FF000000"/>
      <name val="&quot;Helvetica Neue&quot;"/>
    </font>
    <font>
      <sz val="10"/>
      <name val="Arial"/>
      <family val="2"/>
    </font>
    <font>
      <sz val="36"/>
      <color rgb="FFFFC331"/>
      <name val="&quot;Helvetica Neue&quot;"/>
    </font>
    <font>
      <b/>
      <sz val="11"/>
      <color theme="1"/>
      <name val="&quot;Helvetica Neue&quot;"/>
    </font>
    <font>
      <sz val="11"/>
      <color rgb="FF000000"/>
      <name val="&quot;Helvetica Neue&quot;"/>
    </font>
    <font>
      <sz val="11"/>
      <color theme="1"/>
      <name val="Arial"/>
      <family val="2"/>
    </font>
    <font>
      <b/>
      <sz val="11"/>
      <color rgb="FF000000"/>
      <name val="Helvetica Neue"/>
    </font>
    <font>
      <sz val="11"/>
      <color rgb="FF00000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E3DFE3"/>
        <bgColor rgb="FFE3DFE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right" vertical="top" wrapText="1"/>
    </xf>
    <xf numFmtId="0" fontId="9" fillId="3" borderId="8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 wrapText="1"/>
    </xf>
    <xf numFmtId="165" fontId="10" fillId="3" borderId="8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166" fontId="7" fillId="2" borderId="0" xfId="0" applyNumberFormat="1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/>
    <xf numFmtId="0" fontId="3" fillId="3" borderId="0" xfId="0" applyFont="1" applyFill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d1478fe00faa90b/2024%20stuff/Dummy%20What%20to%20Grow%20-%20planning%20doc.xlsx" TargetMode="External"/><Relationship Id="rId1" Type="http://schemas.openxmlformats.org/officeDocument/2006/relationships/externalLinkPath" Target="/5d1478fe00faa90b/2024%20stuff/Dummy%20What%20to%20Grow%20-%20planning%20d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t Flowers"/>
      <sheetName val="Phase One What to Grow"/>
      <sheetName val="Phase Two Bed Layout"/>
      <sheetName val="Phase Three When + How to Harve"/>
    </sheetNames>
    <sheetDataSet>
      <sheetData sheetId="0">
        <row r="3">
          <cell r="A3" t="str">
            <v>Achillea</v>
          </cell>
          <cell r="B3" t="str">
            <v>Colorado Mix, the Pearl, etc.</v>
          </cell>
          <cell r="C3">
            <v>8</v>
          </cell>
          <cell r="D3">
            <v>2</v>
          </cell>
          <cell r="E3" t="str">
            <v>4 weeks</v>
          </cell>
          <cell r="F3" t="str">
            <v>when flowers are fully formed and pollen is visible</v>
          </cell>
          <cell r="G3" t="str">
            <v>Yes</v>
          </cell>
          <cell r="H3" t="str">
            <v>10-14 days at 65-72°F</v>
          </cell>
          <cell r="I3" t="str">
            <v>LIGHT</v>
          </cell>
          <cell r="J3">
            <v>120</v>
          </cell>
          <cell r="K3">
            <v>5</v>
          </cell>
          <cell r="L3" t="str">
            <v>Filler Flowers</v>
          </cell>
          <cell r="M3" t="str">
            <v>Yes</v>
          </cell>
        </row>
        <row r="4">
          <cell r="A4" t="str">
            <v>Ageratum</v>
          </cell>
          <cell r="B4" t="str">
            <v>Blue Horizon, Tall Blue Planet</v>
          </cell>
          <cell r="C4">
            <v>23</v>
          </cell>
          <cell r="D4">
            <v>2</v>
          </cell>
          <cell r="E4" t="str">
            <v>4 weeks</v>
          </cell>
          <cell r="F4" t="str">
            <v>spikes 3/4 open</v>
          </cell>
          <cell r="G4" t="str">
            <v>Yes</v>
          </cell>
          <cell r="H4" t="str">
            <v>7-10 days at 75-80°F</v>
          </cell>
          <cell r="I4" t="str">
            <v>LIGHT</v>
          </cell>
          <cell r="J4">
            <v>100</v>
          </cell>
          <cell r="K4">
            <v>5</v>
          </cell>
          <cell r="L4" t="str">
            <v>Filler Flowers</v>
          </cell>
          <cell r="M4" t="str">
            <v>No</v>
          </cell>
        </row>
        <row r="5">
          <cell r="A5" t="str">
            <v>Agrostemma</v>
          </cell>
          <cell r="B5" t="str">
            <v>Ocean Pearls, Purple Queen</v>
          </cell>
          <cell r="C5">
            <v>15</v>
          </cell>
          <cell r="D5">
            <v>43864</v>
          </cell>
          <cell r="E5" t="str">
            <v>2 weeks</v>
          </cell>
          <cell r="F5" t="str">
            <v>1-2 flowers in spray are open</v>
          </cell>
          <cell r="G5"/>
          <cell r="H5" t="str">
            <v>7-14 days at 60-70°F</v>
          </cell>
          <cell r="I5" t="str">
            <v>———-</v>
          </cell>
          <cell r="J5">
            <v>70</v>
          </cell>
          <cell r="K5">
            <v>2</v>
          </cell>
          <cell r="L5" t="str">
            <v>Filler Flowers</v>
          </cell>
          <cell r="M5" t="str">
            <v>Yes</v>
          </cell>
        </row>
        <row r="6">
          <cell r="A6" t="str">
            <v>Amaranthus</v>
          </cell>
          <cell r="B6" t="str">
            <v>Coral Fountains, hot biscuit, oppeo</v>
          </cell>
          <cell r="C6">
            <v>30</v>
          </cell>
          <cell r="D6">
            <v>43865</v>
          </cell>
          <cell r="E6" t="str">
            <v>3 weeks</v>
          </cell>
          <cell r="F6" t="str">
            <v>3/4 are open</v>
          </cell>
          <cell r="G6" t="str">
            <v>Yes</v>
          </cell>
          <cell r="H6" t="str">
            <v>7-10 days at 70-75°F</v>
          </cell>
          <cell r="I6" t="str">
            <v>barely COVER</v>
          </cell>
          <cell r="J6">
            <v>65</v>
          </cell>
          <cell r="K6">
            <v>5</v>
          </cell>
          <cell r="L6" t="str">
            <v>Foilage or Spike or Filler Flowers</v>
          </cell>
          <cell r="M6" t="str">
            <v>No</v>
          </cell>
        </row>
        <row r="7">
          <cell r="A7" t="str">
            <v>Ammi</v>
          </cell>
          <cell r="B7" t="str">
            <v>Graceland, Green Mist</v>
          </cell>
          <cell r="C7">
            <v>23</v>
          </cell>
          <cell r="D7">
            <v>2</v>
          </cell>
          <cell r="E7" t="str">
            <v>4 weeks</v>
          </cell>
          <cell r="F7" t="str">
            <v>80% are open</v>
          </cell>
          <cell r="G7" t="str">
            <v>Yes</v>
          </cell>
          <cell r="H7" t="str">
            <v>12-16 days at 60-65°F</v>
          </cell>
          <cell r="I7" t="str">
            <v>barely COVER</v>
          </cell>
          <cell r="J7">
            <v>85</v>
          </cell>
          <cell r="K7">
            <v>5</v>
          </cell>
          <cell r="L7" t="str">
            <v xml:space="preserve">Filler Flowers </v>
          </cell>
          <cell r="M7" t="str">
            <v>Yes</v>
          </cell>
        </row>
        <row r="8">
          <cell r="A8" t="str">
            <v>Artemisia</v>
          </cell>
          <cell r="B8" t="str">
            <v>Sweet Annie</v>
          </cell>
          <cell r="C8">
            <v>30</v>
          </cell>
          <cell r="D8">
            <v>0</v>
          </cell>
          <cell r="E8">
            <v>0</v>
          </cell>
          <cell r="F8" t="str">
            <v>once flower heads have developed or once stems are green and full</v>
          </cell>
          <cell r="G8"/>
          <cell r="H8" t="str">
            <v>7-21 days at 70-75°F</v>
          </cell>
          <cell r="I8" t="str">
            <v>barely COVER</v>
          </cell>
          <cell r="J8">
            <v>120</v>
          </cell>
          <cell r="K8" t="str">
            <v>depends on size</v>
          </cell>
          <cell r="L8" t="str">
            <v>Filler Flowers</v>
          </cell>
          <cell r="M8" t="str">
            <v>No</v>
          </cell>
        </row>
        <row r="9">
          <cell r="A9" t="str">
            <v>Basil</v>
          </cell>
          <cell r="B9" t="str">
            <v>aromatto, lemon, cinnamon, african blue</v>
          </cell>
          <cell r="C9">
            <v>20</v>
          </cell>
          <cell r="D9">
            <v>43864</v>
          </cell>
          <cell r="E9" t="str">
            <v>3 weeks</v>
          </cell>
          <cell r="F9" t="str">
            <v>when flowers begin to open</v>
          </cell>
          <cell r="G9"/>
          <cell r="H9" t="str">
            <v>5-10 days at 65-70°F</v>
          </cell>
          <cell r="I9" t="str">
            <v>COVER</v>
          </cell>
          <cell r="J9">
            <v>80</v>
          </cell>
          <cell r="K9">
            <v>5</v>
          </cell>
          <cell r="L9" t="str">
            <v>Foilage or Spike Flowers</v>
          </cell>
          <cell r="M9" t="str">
            <v>No</v>
          </cell>
        </row>
        <row r="10">
          <cell r="A10" t="str">
            <v>Bells of Ireland</v>
          </cell>
          <cell r="B10" t="str">
            <v>Bells of Ireland</v>
          </cell>
          <cell r="C10">
            <v>30</v>
          </cell>
          <cell r="D10">
            <v>2</v>
          </cell>
          <cell r="E10" t="str">
            <v>3 weeks</v>
          </cell>
          <cell r="F10" t="str">
            <v>when flowers are 1/2 open</v>
          </cell>
          <cell r="G10" t="str">
            <v>Yes</v>
          </cell>
          <cell r="H10" t="str">
            <v>12-21 days at 65-68°F</v>
          </cell>
          <cell r="I10" t="str">
            <v>LIGHT</v>
          </cell>
          <cell r="J10">
            <v>90</v>
          </cell>
          <cell r="K10">
            <v>3</v>
          </cell>
          <cell r="L10" t="str">
            <v>Foilage or Spike Flowers</v>
          </cell>
          <cell r="M10" t="str">
            <v>Yes</v>
          </cell>
        </row>
        <row r="11">
          <cell r="A11" t="str">
            <v>Bupleurum</v>
          </cell>
          <cell r="B11" t="str">
            <v>Green Gold</v>
          </cell>
          <cell r="C11">
            <v>20</v>
          </cell>
          <cell r="D11">
            <v>4</v>
          </cell>
          <cell r="E11" t="str">
            <v>2 weeks</v>
          </cell>
          <cell r="F11" t="str">
            <v>flower heads show color and are almost all the way open</v>
          </cell>
          <cell r="G11" t="str">
            <v>Yes</v>
          </cell>
          <cell r="H11" t="str">
            <v>14-21 days at 55-60°F</v>
          </cell>
          <cell r="I11" t="str">
            <v>COVER</v>
          </cell>
          <cell r="J11">
            <v>80</v>
          </cell>
          <cell r="K11">
            <v>1</v>
          </cell>
          <cell r="L11" t="str">
            <v>Foilage or Filler Flowers</v>
          </cell>
          <cell r="M11" t="str">
            <v>Yes</v>
          </cell>
        </row>
        <row r="12">
          <cell r="A12" t="str">
            <v>Campanula</v>
          </cell>
          <cell r="B12" t="str">
            <v>Medium, Champion</v>
          </cell>
          <cell r="C12">
            <v>30</v>
          </cell>
          <cell r="D12">
            <v>3</v>
          </cell>
          <cell r="E12" t="str">
            <v>12 weeks</v>
          </cell>
          <cell r="F12" t="str">
            <v>when 1-2 buds are open , 2-3 for champion</v>
          </cell>
          <cell r="G12" t="str">
            <v>Yes</v>
          </cell>
          <cell r="H12" t="str">
            <v>21 days at 65-70°F</v>
          </cell>
          <cell r="I12" t="str">
            <v>barely COVER</v>
          </cell>
          <cell r="J12">
            <v>135</v>
          </cell>
          <cell r="K12">
            <v>5</v>
          </cell>
          <cell r="L12" t="str">
            <v>Filler Flowers</v>
          </cell>
          <cell r="M12" t="str">
            <v>Yes</v>
          </cell>
        </row>
        <row r="13">
          <cell r="A13" t="str">
            <v>Celosia</v>
          </cell>
          <cell r="B13" t="str">
            <v>Cramer’s, Chief, Pampas Plume, etc.</v>
          </cell>
          <cell r="C13">
            <v>23</v>
          </cell>
          <cell r="D13">
            <v>43894</v>
          </cell>
          <cell r="E13" t="str">
            <v>3 weeks</v>
          </cell>
          <cell r="F13" t="str">
            <v>when flowers along bract are completely open</v>
          </cell>
          <cell r="G13" t="str">
            <v>Yes</v>
          </cell>
          <cell r="H13" t="str">
            <v>8-14 days at 70-80°F</v>
          </cell>
          <cell r="I13" t="str">
            <v>LIGHT</v>
          </cell>
          <cell r="J13">
            <v>95</v>
          </cell>
          <cell r="K13">
            <v>43961</v>
          </cell>
          <cell r="L13" t="str">
            <v>Focal or Spike Flowers</v>
          </cell>
          <cell r="M13" t="str">
            <v>No</v>
          </cell>
        </row>
        <row r="14">
          <cell r="A14" t="str">
            <v>Centaurea</v>
          </cell>
          <cell r="B14" t="str">
            <v>Boy Series</v>
          </cell>
          <cell r="C14">
            <v>15</v>
          </cell>
          <cell r="D14">
            <v>43864</v>
          </cell>
          <cell r="E14" t="str">
            <v>3 weeks</v>
          </cell>
          <cell r="F14" t="str">
            <v>flowers are 1/4 - 1/2 open</v>
          </cell>
          <cell r="G14"/>
          <cell r="H14" t="str">
            <v>7-14 days at 60-65°F</v>
          </cell>
          <cell r="I14" t="str">
            <v>barely COVER</v>
          </cell>
          <cell r="J14">
            <v>65</v>
          </cell>
          <cell r="K14">
            <v>5</v>
          </cell>
          <cell r="L14" t="str">
            <v>Filler Flowers</v>
          </cell>
          <cell r="M14" t="str">
            <v>Yes</v>
          </cell>
        </row>
        <row r="15">
          <cell r="A15" t="str">
            <v>Cerinthe</v>
          </cell>
          <cell r="B15" t="str">
            <v>Kiwi Blue</v>
          </cell>
          <cell r="C15">
            <v>30</v>
          </cell>
          <cell r="D15">
            <v>43864</v>
          </cell>
          <cell r="E15" t="str">
            <v>3-4 weeks</v>
          </cell>
          <cell r="F15" t="str">
            <v>Most stages, when flowers form</v>
          </cell>
          <cell r="G15"/>
          <cell r="H15" t="str">
            <v>5-21 days at 65-85°F</v>
          </cell>
          <cell r="I15" t="str">
            <v>COVER</v>
          </cell>
          <cell r="J15">
            <v>65</v>
          </cell>
          <cell r="K15">
            <v>5</v>
          </cell>
          <cell r="L15" t="str">
            <v>Foilage</v>
          </cell>
          <cell r="M15" t="str">
            <v>Yes</v>
          </cell>
        </row>
        <row r="16">
          <cell r="A16" t="str">
            <v>Cosmos</v>
          </cell>
          <cell r="B16" t="str">
            <v>Cupcake, Double Click, Sensation, Versailles</v>
          </cell>
          <cell r="C16">
            <v>23</v>
          </cell>
          <cell r="D16">
            <v>3</v>
          </cell>
          <cell r="E16" t="str">
            <v>2-4 weeks</v>
          </cell>
          <cell r="F16" t="str">
            <v>When buds begin to crack</v>
          </cell>
          <cell r="G16" t="str">
            <v>Yes</v>
          </cell>
          <cell r="H16" t="str">
            <v>7-10 days at 75°F</v>
          </cell>
          <cell r="I16" t="str">
            <v>barely COVER</v>
          </cell>
          <cell r="J16">
            <v>90</v>
          </cell>
          <cell r="K16">
            <v>10</v>
          </cell>
          <cell r="L16" t="str">
            <v>Filler or Focal Flowers</v>
          </cell>
          <cell r="M16" t="str">
            <v>No</v>
          </cell>
        </row>
        <row r="17">
          <cell r="A17" t="str">
            <v>Cynoglossum</v>
          </cell>
          <cell r="B17" t="str">
            <v>Chinese Forget Me-Not, Rose Magic</v>
          </cell>
          <cell r="C17">
            <v>23</v>
          </cell>
          <cell r="D17">
            <v>43864</v>
          </cell>
          <cell r="E17" t="str">
            <v>3-4 weeks</v>
          </cell>
          <cell r="F17" t="str">
            <v>1/3-1/2 blooms are open</v>
          </cell>
          <cell r="G17"/>
          <cell r="H17" t="str">
            <v>5-8 days at 65-70°F</v>
          </cell>
          <cell r="I17" t="str">
            <v>COVER</v>
          </cell>
          <cell r="J17">
            <v>75</v>
          </cell>
          <cell r="K17">
            <v>3</v>
          </cell>
          <cell r="L17" t="str">
            <v>Filler Flowers</v>
          </cell>
          <cell r="M17" t="str">
            <v>Yes</v>
          </cell>
        </row>
        <row r="18">
          <cell r="A18" t="str">
            <v>Daucus</v>
          </cell>
          <cell r="B18" t="str">
            <v>Dara</v>
          </cell>
          <cell r="C18">
            <v>30</v>
          </cell>
          <cell r="D18">
            <v>2</v>
          </cell>
          <cell r="E18" t="str">
            <v>3-4 weeks</v>
          </cell>
          <cell r="F18" t="str">
            <v>80% are open</v>
          </cell>
          <cell r="G18" t="str">
            <v>Yes</v>
          </cell>
          <cell r="H18" t="str">
            <v>12-16 days at 60-65°F</v>
          </cell>
          <cell r="I18" t="str">
            <v>COVER</v>
          </cell>
          <cell r="J18">
            <v>65</v>
          </cell>
          <cell r="K18">
            <v>5</v>
          </cell>
          <cell r="L18" t="str">
            <v>Filler Flowers</v>
          </cell>
          <cell r="M18" t="str">
            <v>Yes</v>
          </cell>
        </row>
        <row r="19">
          <cell r="A19" t="str">
            <v>Delphinium</v>
          </cell>
          <cell r="B19" t="str">
            <v>Belladonna, Magic Fountains</v>
          </cell>
          <cell r="C19">
            <v>23</v>
          </cell>
          <cell r="D19">
            <v>43832</v>
          </cell>
          <cell r="E19"/>
          <cell r="F19" t="str">
            <v>1/4-1/3 of blooms on the stem are open</v>
          </cell>
          <cell r="G19"/>
          <cell r="H19" t="str">
            <v>10-20 days at 65-70°F</v>
          </cell>
          <cell r="I19" t="str">
            <v>COVER</v>
          </cell>
          <cell r="J19">
            <v>130</v>
          </cell>
          <cell r="K19">
            <v>3</v>
          </cell>
          <cell r="L19" t="str">
            <v>Spike Flowers</v>
          </cell>
          <cell r="M19" t="str">
            <v>Yes</v>
          </cell>
        </row>
        <row r="20">
          <cell r="A20" t="str">
            <v>Dianthus</v>
          </cell>
          <cell r="B20" t="str">
            <v>Amazon, Sweet, (both FYF)</v>
          </cell>
          <cell r="C20">
            <v>15</v>
          </cell>
          <cell r="D20">
            <v>2</v>
          </cell>
          <cell r="E20" t="str">
            <v>4 weeks</v>
          </cell>
          <cell r="F20" t="str">
            <v>flowers are 10% open</v>
          </cell>
          <cell r="G20" t="str">
            <v>Yes</v>
          </cell>
          <cell r="H20" t="str">
            <v>7-14 days at 65-72°F</v>
          </cell>
          <cell r="I20" t="str">
            <v>———-</v>
          </cell>
          <cell r="J20">
            <v>105</v>
          </cell>
          <cell r="K20">
            <v>5</v>
          </cell>
          <cell r="L20" t="str">
            <v>Focal or Filler Flowers</v>
          </cell>
          <cell r="M20" t="str">
            <v>Yes</v>
          </cell>
        </row>
        <row r="21">
          <cell r="A21" t="str">
            <v>Dill</v>
          </cell>
          <cell r="B21" t="str">
            <v>Bouquet, Vierling</v>
          </cell>
          <cell r="C21">
            <v>23</v>
          </cell>
          <cell r="D21"/>
          <cell r="E21"/>
          <cell r="F21"/>
          <cell r="G21"/>
          <cell r="H21" t="str">
            <v>7-21 days</v>
          </cell>
          <cell r="I21" t="str">
            <v>———-</v>
          </cell>
          <cell r="J21">
            <v>90</v>
          </cell>
          <cell r="K21"/>
          <cell r="L21" t="str">
            <v>Foilage</v>
          </cell>
          <cell r="M21" t="str">
            <v>Yes</v>
          </cell>
        </row>
        <row r="22">
          <cell r="A22" t="str">
            <v>Dusty Miller</v>
          </cell>
          <cell r="B22" t="str">
            <v>Circadians, New Look</v>
          </cell>
          <cell r="C22">
            <v>23</v>
          </cell>
          <cell r="D22">
            <v>2</v>
          </cell>
          <cell r="E22" t="str">
            <v>4 weeks</v>
          </cell>
          <cell r="F22" t="str">
            <v>when stems are hard and woody</v>
          </cell>
          <cell r="G22"/>
          <cell r="H22" t="str">
            <v>7-10 days at 72-75°F</v>
          </cell>
          <cell r="I22" t="str">
            <v>LIGHT</v>
          </cell>
          <cell r="J22" t="str">
            <v>88 (seems too short?)</v>
          </cell>
          <cell r="K22">
            <v>1</v>
          </cell>
          <cell r="L22" t="str">
            <v>Foilage</v>
          </cell>
          <cell r="M22" t="str">
            <v>Yes</v>
          </cell>
        </row>
        <row r="23">
          <cell r="A23" t="str">
            <v>Eucalyptus</v>
          </cell>
          <cell r="B23" t="str">
            <v>Lemon Bush, Silver Drop, Silver Dollar</v>
          </cell>
          <cell r="C23">
            <v>30</v>
          </cell>
          <cell r="D23">
            <v>0</v>
          </cell>
          <cell r="E23">
            <v>0</v>
          </cell>
          <cell r="F23" t="str">
            <v>After stems mature and leaves feel leathery</v>
          </cell>
          <cell r="G23"/>
          <cell r="H23" t="str">
            <v>14-21 days at 65-75°F</v>
          </cell>
          <cell r="I23" t="str">
            <v>barely COVER</v>
          </cell>
          <cell r="J23">
            <v>150</v>
          </cell>
          <cell r="K23">
            <v>5</v>
          </cell>
          <cell r="L23" t="str">
            <v>Foilage</v>
          </cell>
          <cell r="M23" t="str">
            <v>No</v>
          </cell>
        </row>
        <row r="24">
          <cell r="A24" t="str">
            <v>Euphorbia</v>
          </cell>
          <cell r="B24" t="str">
            <v>Mountain Snow</v>
          </cell>
          <cell r="C24">
            <v>23</v>
          </cell>
          <cell r="D24">
            <v>43894</v>
          </cell>
          <cell r="E24" t="str">
            <v>2 weeks</v>
          </cell>
          <cell r="F24" t="str">
            <v>Cut before flowers are fully open but when bracts are colored</v>
          </cell>
          <cell r="G24" t="str">
            <v>Yes</v>
          </cell>
          <cell r="H24" t="str">
            <v>10-14 days at 65-75°F</v>
          </cell>
          <cell r="I24" t="str">
            <v>COVER</v>
          </cell>
          <cell r="J24">
            <v>120</v>
          </cell>
          <cell r="K24">
            <v>5</v>
          </cell>
          <cell r="L24" t="str">
            <v>Foilage</v>
          </cell>
          <cell r="M24" t="str">
            <v>No</v>
          </cell>
        </row>
        <row r="25">
          <cell r="A25" t="str">
            <v>Godetia (clarkia)</v>
          </cell>
          <cell r="B25" t="str">
            <v>Grace Series</v>
          </cell>
          <cell r="C25">
            <v>15</v>
          </cell>
          <cell r="D25">
            <v>3</v>
          </cell>
          <cell r="E25" t="str">
            <v>3 weeks</v>
          </cell>
          <cell r="F25" t="str">
            <v>when first flowers on the stem are open</v>
          </cell>
          <cell r="G25"/>
          <cell r="H25"/>
          <cell r="I25"/>
          <cell r="J25"/>
          <cell r="K25">
            <v>15</v>
          </cell>
          <cell r="L25" t="str">
            <v>Filler Flowers</v>
          </cell>
          <cell r="M25" t="str">
            <v>Yes</v>
          </cell>
        </row>
        <row r="26">
          <cell r="A26" t="str">
            <v>Gomphrena</v>
          </cell>
          <cell r="B26" t="str">
            <v>QIS Series, Strawberry Fields</v>
          </cell>
          <cell r="C26">
            <v>23</v>
          </cell>
          <cell r="D26">
            <v>43864</v>
          </cell>
          <cell r="E26" t="str">
            <v>3-4 weeks</v>
          </cell>
          <cell r="F26" t="str">
            <v>when flowers are in color and partially open</v>
          </cell>
          <cell r="G26"/>
          <cell r="H26" t="str">
            <v>5-14 days at 70-78°F</v>
          </cell>
          <cell r="I26" t="str">
            <v>———-</v>
          </cell>
          <cell r="J26">
            <v>100</v>
          </cell>
          <cell r="K26">
            <v>15</v>
          </cell>
          <cell r="L26" t="str">
            <v>Filler Flowers</v>
          </cell>
          <cell r="M26" t="str">
            <v>No</v>
          </cell>
        </row>
        <row r="27">
          <cell r="A27" t="str">
            <v>Flowering Kale</v>
          </cell>
          <cell r="B27" t="str">
            <v>Crane Series</v>
          </cell>
          <cell r="C27">
            <v>15</v>
          </cell>
          <cell r="D27"/>
          <cell r="E27"/>
          <cell r="F27" t="str">
            <v>when flowers are colored and 6”</v>
          </cell>
          <cell r="G27" t="str">
            <v>Yes</v>
          </cell>
          <cell r="H27" t="str">
            <v>10-14 days at 70°F</v>
          </cell>
          <cell r="I27" t="str">
            <v>COVER</v>
          </cell>
          <cell r="J27">
            <v>90</v>
          </cell>
          <cell r="K27">
            <v>1</v>
          </cell>
          <cell r="L27" t="str">
            <v>Focal Flowers</v>
          </cell>
          <cell r="M27" t="str">
            <v>Yes</v>
          </cell>
        </row>
        <row r="28">
          <cell r="A28" t="str">
            <v>Lisianthus</v>
          </cell>
          <cell r="B28" t="str">
            <v>Arena, Doublini, Echo, Miriachi</v>
          </cell>
          <cell r="C28">
            <v>15</v>
          </cell>
          <cell r="D28">
            <v>43832</v>
          </cell>
          <cell r="E28"/>
          <cell r="F28" t="str">
            <v>when one or more flowers on the stem are open, they will not continue to open once cut</v>
          </cell>
          <cell r="G28" t="str">
            <v>Yes</v>
          </cell>
          <cell r="H28" t="str">
            <v>10-15 days at 70-75°F</v>
          </cell>
          <cell r="I28" t="str">
            <v>LIGHT</v>
          </cell>
          <cell r="J28">
            <v>145</v>
          </cell>
          <cell r="K28">
            <v>2</v>
          </cell>
          <cell r="L28" t="str">
            <v>Filler or Focal Flowers</v>
          </cell>
          <cell r="M28" t="str">
            <v>Yes</v>
          </cell>
        </row>
        <row r="29">
          <cell r="A29" t="str">
            <v>Larkspur</v>
          </cell>
          <cell r="B29" t="str">
            <v>QIS, Giant Imperial, Messenger</v>
          </cell>
          <cell r="C29">
            <v>15</v>
          </cell>
          <cell r="D29">
            <v>3</v>
          </cell>
          <cell r="E29" t="str">
            <v>3 weeks</v>
          </cell>
          <cell r="F29" t="str">
            <v>when 1/4 to 1/2 of the flowers are open on the stem</v>
          </cell>
          <cell r="G29"/>
          <cell r="H29" t="str">
            <v>14-21 days at 55°</v>
          </cell>
          <cell r="I29" t="str">
            <v>COVER</v>
          </cell>
          <cell r="J29">
            <v>80</v>
          </cell>
          <cell r="K29">
            <v>1</v>
          </cell>
          <cell r="L29" t="str">
            <v>Spike Flowers</v>
          </cell>
          <cell r="M29" t="str">
            <v>Yes</v>
          </cell>
        </row>
        <row r="30">
          <cell r="A30" t="str">
            <v>Marigold</v>
          </cell>
          <cell r="B30" t="str">
            <v>Jedi</v>
          </cell>
          <cell r="C30">
            <v>20</v>
          </cell>
          <cell r="D30">
            <v>43864</v>
          </cell>
          <cell r="E30" t="str">
            <v>3 weeks</v>
          </cell>
          <cell r="F30" t="str">
            <v>when flowers open</v>
          </cell>
          <cell r="G30"/>
          <cell r="H30" t="str">
            <v>4-7 days at 75-80°F</v>
          </cell>
          <cell r="I30" t="str">
            <v>COVER</v>
          </cell>
          <cell r="J30">
            <v>90</v>
          </cell>
          <cell r="K30">
            <v>10</v>
          </cell>
          <cell r="L30" t="str">
            <v>Filler or Focal Flowers</v>
          </cell>
          <cell r="M30" t="str">
            <v>No</v>
          </cell>
        </row>
        <row r="31">
          <cell r="A31" t="str">
            <v>Matricaria</v>
          </cell>
          <cell r="B31" t="str">
            <v>Magic, Tetra, Ultra</v>
          </cell>
          <cell r="C31">
            <v>20</v>
          </cell>
          <cell r="D31">
            <v>43864</v>
          </cell>
          <cell r="E31" t="str">
            <v>3 weeks</v>
          </cell>
          <cell r="F31" t="str">
            <v>when flower cluster is mostly open</v>
          </cell>
          <cell r="G31"/>
          <cell r="H31" t="str">
            <v>10-14 days at 70°</v>
          </cell>
          <cell r="I31" t="str">
            <v>LIGHT</v>
          </cell>
          <cell r="J31">
            <v>100</v>
          </cell>
          <cell r="K31">
            <v>5</v>
          </cell>
          <cell r="L31" t="str">
            <v>Filler Flowers</v>
          </cell>
          <cell r="M31" t="str">
            <v>Yes</v>
          </cell>
        </row>
        <row r="32">
          <cell r="A32" t="str">
            <v>Millet</v>
          </cell>
          <cell r="B32" t="str">
            <v>Lime Light, Purple Majesty, etc.</v>
          </cell>
          <cell r="C32">
            <v>1</v>
          </cell>
          <cell r="D32"/>
          <cell r="E32"/>
          <cell r="F32" t="str">
            <v>when fully open</v>
          </cell>
          <cell r="G32"/>
          <cell r="H32" t="str">
            <v>7-14 days at 70°F</v>
          </cell>
          <cell r="I32" t="str">
            <v>barely COVER</v>
          </cell>
          <cell r="J32">
            <v>80</v>
          </cell>
          <cell r="K32">
            <v>1</v>
          </cell>
          <cell r="L32" t="str">
            <v>Foilage or Spike Flowers</v>
          </cell>
          <cell r="M32" t="str">
            <v>No</v>
          </cell>
        </row>
        <row r="33">
          <cell r="A33" t="str">
            <v>Mint</v>
          </cell>
          <cell r="B33" t="str">
            <v xml:space="preserve">Apple, Mountain, Orange, Pineapple, Spearmint </v>
          </cell>
          <cell r="C33">
            <v>4</v>
          </cell>
          <cell r="D33">
            <v>3</v>
          </cell>
          <cell r="E33" t="str">
            <v>3 weeks</v>
          </cell>
          <cell r="F33" t="str">
            <v>when stems are long enough to use in bouquets</v>
          </cell>
          <cell r="G33"/>
          <cell r="H33" t="str">
            <v>7-14 days.</v>
          </cell>
          <cell r="I33" t="str">
            <v>barely COVER</v>
          </cell>
          <cell r="J33">
            <v>70</v>
          </cell>
          <cell r="K33">
            <v>5</v>
          </cell>
          <cell r="L33" t="str">
            <v>Foilage</v>
          </cell>
          <cell r="M33" t="str">
            <v>Yes</v>
          </cell>
        </row>
        <row r="34">
          <cell r="A34" t="str">
            <v>Nigella</v>
          </cell>
          <cell r="B34" t="str">
            <v>Albion, Cramer’s, Miss Jekyll, etc.</v>
          </cell>
          <cell r="C34">
            <v>15</v>
          </cell>
          <cell r="D34">
            <v>43894</v>
          </cell>
          <cell r="E34" t="str">
            <v>2 weeks</v>
          </cell>
          <cell r="F34" t="str">
            <v>when buds are fully colored but before petals have separated completely from the center</v>
          </cell>
          <cell r="G34"/>
          <cell r="H34" t="str">
            <v>10-14 days at 60-65°F</v>
          </cell>
          <cell r="I34" t="str">
            <v>COVER</v>
          </cell>
          <cell r="J34">
            <v>70</v>
          </cell>
          <cell r="K34">
            <v>5</v>
          </cell>
          <cell r="L34" t="str">
            <v>Filler Flowers</v>
          </cell>
          <cell r="M34" t="str">
            <v>Yes</v>
          </cell>
        </row>
        <row r="35">
          <cell r="A35" t="str">
            <v>Orlaya</v>
          </cell>
          <cell r="B35" t="str">
            <v>White Finch</v>
          </cell>
          <cell r="C35">
            <v>23</v>
          </cell>
          <cell r="D35">
            <v>3</v>
          </cell>
          <cell r="E35" t="str">
            <v>2 weeks</v>
          </cell>
          <cell r="F35" t="str">
            <v>80% are open</v>
          </cell>
          <cell r="G35"/>
          <cell r="H35" t="str">
            <v>7-14 days at 68-86°F</v>
          </cell>
          <cell r="I35" t="str">
            <v>COVER</v>
          </cell>
          <cell r="J35">
            <v>70</v>
          </cell>
          <cell r="K35">
            <v>5</v>
          </cell>
          <cell r="L35" t="str">
            <v>Filler Flowers</v>
          </cell>
          <cell r="M35" t="str">
            <v>Yes</v>
          </cell>
        </row>
        <row r="36">
          <cell r="A36" t="str">
            <v>Poppies</v>
          </cell>
          <cell r="B36" t="str">
            <v>Champagne Bubbles, Colibri</v>
          </cell>
          <cell r="C36">
            <v>15</v>
          </cell>
          <cell r="D36">
            <v>2</v>
          </cell>
          <cell r="E36" t="str">
            <v>4 weeks</v>
          </cell>
          <cell r="F36" t="str">
            <v>When buds begin to crack, sear stems with heat</v>
          </cell>
          <cell r="G36"/>
          <cell r="H36" t="str">
            <v>7-12 days at 65-75°F</v>
          </cell>
          <cell r="I36" t="str">
            <v>LIGHT</v>
          </cell>
          <cell r="J36"/>
          <cell r="K36">
            <v>10</v>
          </cell>
          <cell r="L36" t="str">
            <v>Filler or Focal Flowers</v>
          </cell>
          <cell r="M36" t="str">
            <v>Yes</v>
          </cell>
        </row>
        <row r="37">
          <cell r="A37" t="str">
            <v>Rudbeckia</v>
          </cell>
          <cell r="B37" t="str">
            <v>Prairie Sun, Tribola, Indian Summer</v>
          </cell>
          <cell r="C37">
            <v>30</v>
          </cell>
          <cell r="D37">
            <v>2</v>
          </cell>
          <cell r="E37" t="str">
            <v>4 weeks</v>
          </cell>
          <cell r="F37" t="str">
            <v>when flowers are all the way open</v>
          </cell>
          <cell r="G37"/>
          <cell r="H37" t="str">
            <v>8-14 days at 68-72°</v>
          </cell>
          <cell r="I37" t="str">
            <v>LIGHT</v>
          </cell>
          <cell r="J37">
            <v>110</v>
          </cell>
          <cell r="K37">
            <v>5</v>
          </cell>
          <cell r="L37" t="str">
            <v>Filler or Focal Flowers</v>
          </cell>
          <cell r="M37" t="str">
            <v>Yes</v>
          </cell>
        </row>
        <row r="38">
          <cell r="A38" t="str">
            <v>Scabiosa</v>
          </cell>
          <cell r="B38" t="str">
            <v>Pincushion</v>
          </cell>
          <cell r="C38">
            <v>23</v>
          </cell>
          <cell r="D38">
            <v>43894</v>
          </cell>
          <cell r="E38" t="str">
            <v>3 weeks</v>
          </cell>
          <cell r="F38" t="str">
            <v>when the canter flower just starts to unfurl</v>
          </cell>
          <cell r="G38" t="str">
            <v>Yes</v>
          </cell>
          <cell r="H38" t="str">
            <v>10-12 days at 65-70°F</v>
          </cell>
          <cell r="I38" t="str">
            <v>LIGHT</v>
          </cell>
          <cell r="J38">
            <v>100</v>
          </cell>
          <cell r="K38">
            <v>5</v>
          </cell>
          <cell r="L38" t="str">
            <v>Filler Flowers</v>
          </cell>
          <cell r="M38" t="str">
            <v>Yes</v>
          </cell>
        </row>
        <row r="39">
          <cell r="A39" t="str">
            <v>Scabiosa</v>
          </cell>
          <cell r="B39" t="str">
            <v>Fama</v>
          </cell>
          <cell r="C39">
            <v>30</v>
          </cell>
          <cell r="D39"/>
          <cell r="E39"/>
          <cell r="F39" t="str">
            <v>bud to half open</v>
          </cell>
          <cell r="G39" t="str">
            <v>Yes</v>
          </cell>
          <cell r="H39" t="str">
            <v>10-12 days at 65-70°F</v>
          </cell>
          <cell r="I39" t="str">
            <v>LIGHT</v>
          </cell>
          <cell r="J39">
            <v>140</v>
          </cell>
          <cell r="K39">
            <v>5</v>
          </cell>
          <cell r="L39" t="str">
            <v>Filler Flowers</v>
          </cell>
          <cell r="M39" t="str">
            <v>Yes</v>
          </cell>
        </row>
        <row r="40">
          <cell r="A40" t="str">
            <v>Shiso (Perilla)</v>
          </cell>
          <cell r="B40" t="str">
            <v>Britton, Red, Green</v>
          </cell>
          <cell r="C40">
            <v>30</v>
          </cell>
          <cell r="D40">
            <v>3</v>
          </cell>
          <cell r="E40" t="str">
            <v>3 weeks</v>
          </cell>
          <cell r="F40" t="str">
            <v>harvest when stems are mature</v>
          </cell>
          <cell r="G40"/>
          <cell r="H40" t="str">
            <v>7-21 days</v>
          </cell>
          <cell r="I40" t="str">
            <v>LIGHT</v>
          </cell>
          <cell r="J40">
            <v>85</v>
          </cell>
          <cell r="K40">
            <v>3</v>
          </cell>
          <cell r="L40" t="str">
            <v>Foilage</v>
          </cell>
          <cell r="M40" t="str">
            <v>Yes</v>
          </cell>
        </row>
        <row r="41">
          <cell r="A41" t="str">
            <v>Snapdragon</v>
          </cell>
          <cell r="B41" t="str">
            <v>Chantilly, Madam Butterfly, Opus, Rocket</v>
          </cell>
          <cell r="C41">
            <v>23</v>
          </cell>
          <cell r="D41">
            <v>3</v>
          </cell>
          <cell r="E41" t="str">
            <v>3-4 weeks</v>
          </cell>
          <cell r="F41" t="str">
            <v>1/3-1/2 blooms are open</v>
          </cell>
          <cell r="G41" t="str">
            <v>Yes</v>
          </cell>
          <cell r="H41" t="str">
            <v>7-14 days at 70-75°F</v>
          </cell>
          <cell r="I41" t="str">
            <v>LIGHT</v>
          </cell>
          <cell r="J41">
            <v>120</v>
          </cell>
          <cell r="K41">
            <v>5</v>
          </cell>
          <cell r="L41" t="str">
            <v>Spike Flowers</v>
          </cell>
          <cell r="M41" t="str">
            <v>Yes</v>
          </cell>
        </row>
        <row r="42">
          <cell r="A42" t="str">
            <v>Statice</v>
          </cell>
          <cell r="B42" t="str">
            <v>Fortress, QIS, Pastel Shades, etc.</v>
          </cell>
          <cell r="C42">
            <v>23</v>
          </cell>
          <cell r="D42">
            <v>3</v>
          </cell>
          <cell r="E42" t="str">
            <v>3 weeks</v>
          </cell>
          <cell r="F42" t="str">
            <v>when you can see the white of the individual flowers</v>
          </cell>
          <cell r="G42" t="str">
            <v>Yes</v>
          </cell>
          <cell r="H42" t="str">
            <v>5-14 days at 70°F</v>
          </cell>
          <cell r="I42" t="str">
            <v>LIGHT</v>
          </cell>
          <cell r="J42">
            <v>120</v>
          </cell>
          <cell r="K42">
            <v>5</v>
          </cell>
          <cell r="L42" t="str">
            <v>Filler Flowers</v>
          </cell>
          <cell r="M42" t="str">
            <v>No</v>
          </cell>
        </row>
        <row r="43">
          <cell r="A43" t="str">
            <v>Stock</v>
          </cell>
          <cell r="B43" t="str">
            <v>Cheerful, Katz</v>
          </cell>
          <cell r="C43">
            <v>15</v>
          </cell>
          <cell r="D43">
            <v>2</v>
          </cell>
          <cell r="E43" t="str">
            <v>2-3 weeks</v>
          </cell>
          <cell r="F43" t="str">
            <v>when 1/2 the flowers are open on the inflorescence</v>
          </cell>
          <cell r="G43" t="str">
            <v>Yes</v>
          </cell>
          <cell r="H43" t="str">
            <v>7-14 days at 65-75°F</v>
          </cell>
          <cell r="I43" t="str">
            <v>COVER</v>
          </cell>
          <cell r="J43">
            <v>100</v>
          </cell>
          <cell r="K43">
            <v>1</v>
          </cell>
          <cell r="L43" t="str">
            <v>Filler Flowers</v>
          </cell>
          <cell r="M43" t="str">
            <v>Yes</v>
          </cell>
        </row>
        <row r="44">
          <cell r="A44" t="str">
            <v>Sunflowers</v>
          </cell>
          <cell r="B44" t="str">
            <v>Pro Cut, Vincent</v>
          </cell>
          <cell r="C44">
            <v>15</v>
          </cell>
          <cell r="D44" t="str">
            <v>continuous</v>
          </cell>
          <cell r="E44" t="str">
            <v>1-2 weeks</v>
          </cell>
          <cell r="F44" t="str">
            <v>when petals begin to lift</v>
          </cell>
          <cell r="G44"/>
          <cell r="H44" t="str">
            <v>7-14 days at 70-75°F</v>
          </cell>
          <cell r="I44" t="str">
            <v>COVER</v>
          </cell>
          <cell r="J44">
            <v>60</v>
          </cell>
          <cell r="K44">
            <v>1</v>
          </cell>
          <cell r="L44" t="str">
            <v xml:space="preserve">Focal Flowers </v>
          </cell>
          <cell r="M44" t="str">
            <v>No</v>
          </cell>
        </row>
        <row r="45">
          <cell r="A45" t="str">
            <v>Sunflowers Branching</v>
          </cell>
          <cell r="B45"/>
          <cell r="C45"/>
          <cell r="D45"/>
          <cell r="E45"/>
          <cell r="F45"/>
          <cell r="G45"/>
          <cell r="H45" t="str">
            <v>7-14 days at 70-75°F</v>
          </cell>
          <cell r="I45" t="str">
            <v>COVER</v>
          </cell>
          <cell r="J45">
            <v>110</v>
          </cell>
          <cell r="K45">
            <v>5</v>
          </cell>
          <cell r="L45" t="str">
            <v>Focal Flowers</v>
          </cell>
          <cell r="M45" t="str">
            <v>No</v>
          </cell>
        </row>
        <row r="46">
          <cell r="A46" t="str">
            <v>Sweet Peas</v>
          </cell>
          <cell r="B46" t="str">
            <v>Elegance, Spencer</v>
          </cell>
          <cell r="C46">
            <v>20</v>
          </cell>
          <cell r="D46">
            <v>2</v>
          </cell>
          <cell r="E46" t="str">
            <v>3 weeks</v>
          </cell>
          <cell r="F46" t="str">
            <v>when stems reach 12” and 2-3 flowers start to color</v>
          </cell>
          <cell r="G46" t="str">
            <v>Yes</v>
          </cell>
          <cell r="H46" t="str">
            <v>14-21 days at 55-65°F</v>
          </cell>
          <cell r="I46" t="str">
            <v>COVER</v>
          </cell>
          <cell r="J46">
            <v>85</v>
          </cell>
          <cell r="K46">
            <v>10</v>
          </cell>
          <cell r="L46" t="str">
            <v>Filler Flowers</v>
          </cell>
          <cell r="M46" t="str">
            <v>Yes</v>
          </cell>
        </row>
        <row r="47">
          <cell r="A47" t="str">
            <v>Zinnias</v>
          </cell>
          <cell r="B47" t="str">
            <v>Benary’s Giant, Oklahoma, Persian Carpet, Queen Red Lime</v>
          </cell>
          <cell r="C47">
            <v>30</v>
          </cell>
          <cell r="D47">
            <v>3</v>
          </cell>
          <cell r="E47" t="str">
            <v>3 weeks</v>
          </cell>
          <cell r="F47" t="str">
            <v>when stems harden and flower heads no longer flop</v>
          </cell>
          <cell r="G47" t="str">
            <v>Yes</v>
          </cell>
          <cell r="H47" t="str">
            <v>3-5 days at 80-85°F</v>
          </cell>
          <cell r="I47" t="str">
            <v>COVER</v>
          </cell>
          <cell r="J47">
            <v>90</v>
          </cell>
          <cell r="K47">
            <v>10</v>
          </cell>
          <cell r="L47" t="str">
            <v xml:space="preserve">Focal Flowers </v>
          </cell>
          <cell r="M47" t="str">
            <v>No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55A25-7834-4F82-A13F-3DF35D71CD11}">
  <dimension ref="A1:K67"/>
  <sheetViews>
    <sheetView tabSelected="1" topLeftCell="A50" workbookViewId="0">
      <selection activeCell="P56" sqref="P56"/>
    </sheetView>
  </sheetViews>
  <sheetFormatPr defaultRowHeight="14.25"/>
  <cols>
    <col min="2" max="2" width="17.265625" customWidth="1"/>
    <col min="4" max="4" width="9.796875" customWidth="1"/>
    <col min="5" max="5" width="17.6640625" customWidth="1"/>
    <col min="6" max="6" width="18.86328125" customWidth="1"/>
    <col min="7" max="7" width="11.19921875" customWidth="1"/>
    <col min="8" max="8" width="22.73046875" customWidth="1"/>
  </cols>
  <sheetData>
    <row r="1" spans="1:11" ht="45.4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5.4" thickBot="1">
      <c r="A2" s="1"/>
      <c r="B2" s="25" t="s">
        <v>0</v>
      </c>
      <c r="C2" s="26"/>
      <c r="D2" s="26"/>
      <c r="E2" s="26"/>
      <c r="F2" s="27" t="s">
        <v>1</v>
      </c>
      <c r="G2" s="26"/>
      <c r="H2" s="2">
        <v>46310</v>
      </c>
      <c r="I2" s="28" t="s">
        <v>2</v>
      </c>
      <c r="J2" s="29"/>
      <c r="K2" s="3"/>
    </row>
    <row r="3" spans="1:11" ht="45.4" thickBot="1">
      <c r="A3" s="1"/>
      <c r="B3" s="26"/>
      <c r="C3" s="26"/>
      <c r="D3" s="26"/>
      <c r="E3" s="26"/>
      <c r="F3" s="27" t="s">
        <v>3</v>
      </c>
      <c r="G3" s="26"/>
      <c r="H3" s="4">
        <f>IF(H2 = "", "", (H2-42))</f>
        <v>46268</v>
      </c>
      <c r="I3" s="30" t="s">
        <v>4</v>
      </c>
      <c r="J3" s="29"/>
      <c r="K3" s="3"/>
    </row>
    <row r="4" spans="1:11">
      <c r="A4" s="5"/>
      <c r="B4" s="5"/>
      <c r="C4" s="5"/>
      <c r="D4" s="5"/>
      <c r="E4" s="6"/>
      <c r="F4" s="5"/>
      <c r="G4" s="5"/>
      <c r="H4" s="5"/>
      <c r="I4" s="5"/>
      <c r="J4" s="5"/>
      <c r="K4" s="5"/>
    </row>
    <row r="5" spans="1:11" ht="27.75">
      <c r="A5" s="5"/>
      <c r="B5" s="7" t="s">
        <v>5</v>
      </c>
      <c r="C5" s="8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10" t="s">
        <v>11</v>
      </c>
      <c r="I5" s="10" t="s">
        <v>12</v>
      </c>
      <c r="J5" s="10" t="s">
        <v>13</v>
      </c>
      <c r="K5" s="6"/>
    </row>
    <row r="6" spans="1:11" ht="14.65" thickBot="1">
      <c r="A6" s="5"/>
      <c r="B6" s="11"/>
      <c r="C6" s="11"/>
      <c r="D6" s="12"/>
      <c r="E6" s="13"/>
      <c r="F6" s="14"/>
      <c r="G6" s="14"/>
      <c r="H6" s="14"/>
      <c r="I6" s="15"/>
      <c r="J6" s="15"/>
      <c r="K6" s="15"/>
    </row>
    <row r="7" spans="1:11" ht="67.900000000000006" thickBot="1">
      <c r="A7" s="5"/>
      <c r="B7" s="16" t="s">
        <v>14</v>
      </c>
      <c r="C7" s="17" t="s">
        <v>95</v>
      </c>
      <c r="D7" s="18">
        <v>120</v>
      </c>
      <c r="E7" s="19">
        <f>H3</f>
        <v>46268</v>
      </c>
      <c r="F7" s="20">
        <f t="shared" ref="F7:F38" si="0">IF(NOT(B7 = ""), SUM(E7,D7), "")</f>
        <v>46388</v>
      </c>
      <c r="G7" s="17" t="s">
        <v>58</v>
      </c>
      <c r="H7" s="18">
        <v>8</v>
      </c>
      <c r="I7" s="18">
        <f t="shared" ref="I7:I50" si="1">IF(B7="","",ROUND((90*90)/(H7*H7),0))</f>
        <v>127</v>
      </c>
      <c r="J7" s="18">
        <f t="shared" ref="J7:J50" si="2">IF(B7 = "", "", ROUND((110*110)/(H7*H7),0))</f>
        <v>189</v>
      </c>
      <c r="K7" s="15"/>
    </row>
    <row r="8" spans="1:11" ht="27.4" thickBot="1">
      <c r="A8" s="5"/>
      <c r="B8" s="16" t="s">
        <v>15</v>
      </c>
      <c r="C8" s="17" t="s">
        <v>95</v>
      </c>
      <c r="D8" s="18">
        <v>100</v>
      </c>
      <c r="E8" s="19">
        <f>H2</f>
        <v>46310</v>
      </c>
      <c r="F8" s="20">
        <f t="shared" si="0"/>
        <v>46410</v>
      </c>
      <c r="G8" s="17" t="s">
        <v>59</v>
      </c>
      <c r="H8" s="18">
        <v>23</v>
      </c>
      <c r="I8" s="18">
        <f t="shared" si="1"/>
        <v>15</v>
      </c>
      <c r="J8" s="18">
        <f t="shared" si="2"/>
        <v>23</v>
      </c>
      <c r="K8" s="15"/>
    </row>
    <row r="9" spans="1:11" ht="40.9" thickBot="1">
      <c r="A9" s="5"/>
      <c r="B9" s="16" t="s">
        <v>16</v>
      </c>
      <c r="C9" s="17" t="s">
        <v>95</v>
      </c>
      <c r="D9" s="18">
        <v>70</v>
      </c>
      <c r="E9" s="19">
        <f>H3</f>
        <v>46268</v>
      </c>
      <c r="F9" s="20">
        <f t="shared" si="0"/>
        <v>46338</v>
      </c>
      <c r="G9" s="17" t="s">
        <v>60</v>
      </c>
      <c r="H9" s="18">
        <v>15</v>
      </c>
      <c r="I9" s="18">
        <f t="shared" si="1"/>
        <v>36</v>
      </c>
      <c r="J9" s="18">
        <f t="shared" si="2"/>
        <v>54</v>
      </c>
      <c r="K9" s="15"/>
    </row>
    <row r="10" spans="1:11" ht="54.4" thickBot="1">
      <c r="A10" s="5"/>
      <c r="B10" s="16" t="s">
        <v>17</v>
      </c>
      <c r="C10" s="17" t="s">
        <v>96</v>
      </c>
      <c r="D10" s="18">
        <v>65</v>
      </c>
      <c r="E10" s="19">
        <f>H2</f>
        <v>46310</v>
      </c>
      <c r="F10" s="20">
        <f t="shared" si="0"/>
        <v>46375</v>
      </c>
      <c r="G10" s="17" t="s">
        <v>61</v>
      </c>
      <c r="H10" s="18">
        <v>30</v>
      </c>
      <c r="I10" s="18">
        <f t="shared" si="1"/>
        <v>9</v>
      </c>
      <c r="J10" s="18">
        <f t="shared" si="2"/>
        <v>13</v>
      </c>
      <c r="K10" s="15"/>
    </row>
    <row r="11" spans="1:11" ht="27.4" thickBot="1">
      <c r="A11" s="5"/>
      <c r="B11" s="16" t="s">
        <v>18</v>
      </c>
      <c r="C11" s="17" t="s">
        <v>97</v>
      </c>
      <c r="D11" s="18">
        <v>85</v>
      </c>
      <c r="E11" s="19">
        <f>H3</f>
        <v>46268</v>
      </c>
      <c r="F11" s="20">
        <f t="shared" si="0"/>
        <v>46353</v>
      </c>
      <c r="G11" s="17" t="s">
        <v>62</v>
      </c>
      <c r="H11" s="18">
        <v>23</v>
      </c>
      <c r="I11" s="18">
        <f t="shared" si="1"/>
        <v>15</v>
      </c>
      <c r="J11" s="18">
        <f t="shared" si="2"/>
        <v>23</v>
      </c>
      <c r="K11" s="15"/>
    </row>
    <row r="12" spans="1:11" ht="94.9" thickBot="1">
      <c r="A12" s="5"/>
      <c r="B12" s="16" t="s">
        <v>19</v>
      </c>
      <c r="C12" s="17" t="s">
        <v>95</v>
      </c>
      <c r="D12" s="18">
        <v>120</v>
      </c>
      <c r="E12" s="19">
        <f>H2</f>
        <v>46310</v>
      </c>
      <c r="F12" s="20">
        <f t="shared" si="0"/>
        <v>46430</v>
      </c>
      <c r="G12" s="17" t="s">
        <v>63</v>
      </c>
      <c r="H12" s="18">
        <v>30</v>
      </c>
      <c r="I12" s="18">
        <f t="shared" si="1"/>
        <v>9</v>
      </c>
      <c r="J12" s="18">
        <f t="shared" si="2"/>
        <v>13</v>
      </c>
      <c r="K12" s="15"/>
    </row>
    <row r="13" spans="1:11" ht="54.4" thickBot="1">
      <c r="A13" s="5"/>
      <c r="B13" s="16" t="s">
        <v>20</v>
      </c>
      <c r="C13" s="17" t="s">
        <v>98</v>
      </c>
      <c r="D13" s="18">
        <v>80</v>
      </c>
      <c r="E13" s="19">
        <f>H2</f>
        <v>46310</v>
      </c>
      <c r="F13" s="20">
        <f t="shared" si="0"/>
        <v>46390</v>
      </c>
      <c r="G13" s="17" t="s">
        <v>64</v>
      </c>
      <c r="H13" s="18">
        <v>20</v>
      </c>
      <c r="I13" s="18">
        <f t="shared" si="1"/>
        <v>20</v>
      </c>
      <c r="J13" s="18">
        <f t="shared" si="2"/>
        <v>30</v>
      </c>
      <c r="K13" s="15"/>
    </row>
    <row r="14" spans="1:11" ht="40.9" thickBot="1">
      <c r="A14" s="5"/>
      <c r="B14" s="16" t="s">
        <v>21</v>
      </c>
      <c r="C14" s="17" t="s">
        <v>98</v>
      </c>
      <c r="D14" s="18">
        <v>90</v>
      </c>
      <c r="E14" s="19">
        <f>H3</f>
        <v>46268</v>
      </c>
      <c r="F14" s="20">
        <f t="shared" si="0"/>
        <v>46358</v>
      </c>
      <c r="G14" s="17" t="s">
        <v>65</v>
      </c>
      <c r="H14" s="18">
        <v>30</v>
      </c>
      <c r="I14" s="18">
        <f t="shared" si="1"/>
        <v>9</v>
      </c>
      <c r="J14" s="18">
        <f t="shared" si="2"/>
        <v>13</v>
      </c>
      <c r="K14" s="15"/>
    </row>
    <row r="15" spans="1:11" ht="81.400000000000006" thickBot="1">
      <c r="A15" s="5"/>
      <c r="B15" s="16" t="s">
        <v>22</v>
      </c>
      <c r="C15" s="17" t="s">
        <v>99</v>
      </c>
      <c r="D15" s="18">
        <v>80</v>
      </c>
      <c r="E15" s="19">
        <f>H3</f>
        <v>46268</v>
      </c>
      <c r="F15" s="20">
        <f t="shared" si="0"/>
        <v>46348</v>
      </c>
      <c r="G15" s="17" t="s">
        <v>66</v>
      </c>
      <c r="H15" s="18">
        <v>20</v>
      </c>
      <c r="I15" s="18">
        <f t="shared" si="1"/>
        <v>20</v>
      </c>
      <c r="J15" s="18">
        <f t="shared" si="2"/>
        <v>30</v>
      </c>
      <c r="K15" s="15"/>
    </row>
    <row r="16" spans="1:11" ht="67.900000000000006" thickBot="1">
      <c r="A16" s="5"/>
      <c r="B16" s="16" t="s">
        <v>23</v>
      </c>
      <c r="C16" s="17" t="s">
        <v>95</v>
      </c>
      <c r="D16" s="18">
        <v>135</v>
      </c>
      <c r="E16" s="19">
        <f>H3</f>
        <v>46268</v>
      </c>
      <c r="F16" s="20">
        <f t="shared" si="0"/>
        <v>46403</v>
      </c>
      <c r="G16" s="17" t="s">
        <v>67</v>
      </c>
      <c r="H16" s="18">
        <v>30</v>
      </c>
      <c r="I16" s="18">
        <f t="shared" si="1"/>
        <v>9</v>
      </c>
      <c r="J16" s="18">
        <f t="shared" si="2"/>
        <v>13</v>
      </c>
      <c r="K16" s="15"/>
    </row>
    <row r="17" spans="1:11" ht="81.400000000000006" thickBot="1">
      <c r="A17" s="5"/>
      <c r="B17" s="16" t="s">
        <v>24</v>
      </c>
      <c r="C17" s="17" t="s">
        <v>100</v>
      </c>
      <c r="D17" s="18">
        <v>95</v>
      </c>
      <c r="E17" s="19">
        <f>H2</f>
        <v>46310</v>
      </c>
      <c r="F17" s="20">
        <f t="shared" si="0"/>
        <v>46405</v>
      </c>
      <c r="G17" s="17" t="s">
        <v>68</v>
      </c>
      <c r="H17" s="18">
        <v>23</v>
      </c>
      <c r="I17" s="18">
        <f t="shared" si="1"/>
        <v>15</v>
      </c>
      <c r="J17" s="18">
        <f t="shared" si="2"/>
        <v>23</v>
      </c>
      <c r="K17" s="6"/>
    </row>
    <row r="18" spans="1:11" ht="40.9" thickBot="1">
      <c r="A18" s="5"/>
      <c r="B18" s="16" t="s">
        <v>25</v>
      </c>
      <c r="C18" s="17" t="s">
        <v>95</v>
      </c>
      <c r="D18" s="18">
        <v>65</v>
      </c>
      <c r="E18" s="19">
        <f>H3</f>
        <v>46268</v>
      </c>
      <c r="F18" s="20">
        <f t="shared" si="0"/>
        <v>46333</v>
      </c>
      <c r="G18" s="17" t="s">
        <v>69</v>
      </c>
      <c r="H18" s="18">
        <v>15</v>
      </c>
      <c r="I18" s="18">
        <f t="shared" si="1"/>
        <v>36</v>
      </c>
      <c r="J18" s="18">
        <f t="shared" si="2"/>
        <v>54</v>
      </c>
      <c r="K18" s="14"/>
    </row>
    <row r="19" spans="1:11" ht="67.900000000000006" thickBot="1">
      <c r="A19" s="5"/>
      <c r="B19" s="16" t="s">
        <v>26</v>
      </c>
      <c r="C19" s="17" t="s">
        <v>101</v>
      </c>
      <c r="D19" s="18">
        <v>65</v>
      </c>
      <c r="E19" s="19">
        <f>H3</f>
        <v>46268</v>
      </c>
      <c r="F19" s="20">
        <f t="shared" si="0"/>
        <v>46333</v>
      </c>
      <c r="G19" s="17" t="s">
        <v>70</v>
      </c>
      <c r="H19" s="18">
        <v>30</v>
      </c>
      <c r="I19" s="18">
        <f t="shared" si="1"/>
        <v>9</v>
      </c>
      <c r="J19" s="18">
        <f t="shared" si="2"/>
        <v>13</v>
      </c>
      <c r="K19" s="15"/>
    </row>
    <row r="20" spans="1:11" ht="40.9" thickBot="1">
      <c r="A20" s="5"/>
      <c r="B20" s="16" t="s">
        <v>27</v>
      </c>
      <c r="C20" s="17" t="s">
        <v>102</v>
      </c>
      <c r="D20" s="18">
        <v>90</v>
      </c>
      <c r="E20" s="19">
        <f>H2</f>
        <v>46310</v>
      </c>
      <c r="F20" s="20">
        <f t="shared" si="0"/>
        <v>46400</v>
      </c>
      <c r="G20" s="17" t="s">
        <v>71</v>
      </c>
      <c r="H20" s="18">
        <v>23</v>
      </c>
      <c r="I20" s="18">
        <f t="shared" si="1"/>
        <v>15</v>
      </c>
      <c r="J20" s="18">
        <f t="shared" si="2"/>
        <v>23</v>
      </c>
      <c r="K20" s="15"/>
    </row>
    <row r="21" spans="1:11" ht="40.9" thickBot="1">
      <c r="A21" s="5"/>
      <c r="B21" s="16" t="s">
        <v>28</v>
      </c>
      <c r="C21" s="17" t="s">
        <v>95</v>
      </c>
      <c r="D21" s="18">
        <v>75</v>
      </c>
      <c r="E21" s="19">
        <f>H3</f>
        <v>46268</v>
      </c>
      <c r="F21" s="20">
        <f t="shared" si="0"/>
        <v>46343</v>
      </c>
      <c r="G21" s="17" t="s">
        <v>72</v>
      </c>
      <c r="H21" s="18">
        <v>23</v>
      </c>
      <c r="I21" s="18">
        <f t="shared" si="1"/>
        <v>15</v>
      </c>
      <c r="J21" s="18">
        <f t="shared" si="2"/>
        <v>23</v>
      </c>
      <c r="K21" s="15"/>
    </row>
    <row r="22" spans="1:11" ht="27.4" thickBot="1">
      <c r="A22" s="5"/>
      <c r="B22" s="16" t="s">
        <v>29</v>
      </c>
      <c r="C22" s="17" t="s">
        <v>95</v>
      </c>
      <c r="D22" s="18">
        <v>65</v>
      </c>
      <c r="E22" s="19">
        <f>H3</f>
        <v>46268</v>
      </c>
      <c r="F22" s="20">
        <f t="shared" si="0"/>
        <v>46333</v>
      </c>
      <c r="G22" s="17" t="s">
        <v>62</v>
      </c>
      <c r="H22" s="18">
        <v>30</v>
      </c>
      <c r="I22" s="18">
        <f t="shared" si="1"/>
        <v>9</v>
      </c>
      <c r="J22" s="18">
        <f t="shared" si="2"/>
        <v>13</v>
      </c>
      <c r="K22" s="15"/>
    </row>
    <row r="23" spans="1:11" ht="54.4" thickBot="1">
      <c r="A23" s="5"/>
      <c r="B23" s="16" t="s">
        <v>30</v>
      </c>
      <c r="C23" s="17" t="s">
        <v>103</v>
      </c>
      <c r="D23" s="18">
        <v>130</v>
      </c>
      <c r="E23" s="19">
        <f>H3</f>
        <v>46268</v>
      </c>
      <c r="F23" s="20">
        <f t="shared" si="0"/>
        <v>46398</v>
      </c>
      <c r="G23" s="17" t="s">
        <v>73</v>
      </c>
      <c r="H23" s="18">
        <v>23</v>
      </c>
      <c r="I23" s="18">
        <f t="shared" si="1"/>
        <v>15</v>
      </c>
      <c r="J23" s="18">
        <f t="shared" si="2"/>
        <v>23</v>
      </c>
      <c r="K23" s="15"/>
    </row>
    <row r="24" spans="1:11" ht="40.9" thickBot="1">
      <c r="A24" s="5"/>
      <c r="B24" s="16" t="s">
        <v>31</v>
      </c>
      <c r="C24" s="17" t="s">
        <v>104</v>
      </c>
      <c r="D24" s="18">
        <v>105</v>
      </c>
      <c r="E24" s="19">
        <f>H3</f>
        <v>46268</v>
      </c>
      <c r="F24" s="20">
        <f t="shared" si="0"/>
        <v>46373</v>
      </c>
      <c r="G24" s="17" t="s">
        <v>74</v>
      </c>
      <c r="H24" s="18">
        <v>15</v>
      </c>
      <c r="I24" s="18">
        <f t="shared" si="1"/>
        <v>36</v>
      </c>
      <c r="J24" s="18">
        <f t="shared" si="2"/>
        <v>54</v>
      </c>
      <c r="K24" s="15"/>
    </row>
    <row r="25" spans="1:11" ht="14.65" thickBot="1">
      <c r="A25" s="5"/>
      <c r="B25" s="16" t="s">
        <v>32</v>
      </c>
      <c r="C25" s="17" t="s">
        <v>101</v>
      </c>
      <c r="D25" s="18">
        <v>90</v>
      </c>
      <c r="E25" s="19">
        <f>H3</f>
        <v>46268</v>
      </c>
      <c r="F25" s="20">
        <f t="shared" si="0"/>
        <v>46358</v>
      </c>
      <c r="G25" s="17">
        <v>0</v>
      </c>
      <c r="H25" s="18">
        <v>23</v>
      </c>
      <c r="I25" s="18">
        <f t="shared" si="1"/>
        <v>15</v>
      </c>
      <c r="J25" s="18">
        <f t="shared" si="2"/>
        <v>23</v>
      </c>
      <c r="K25" s="15"/>
    </row>
    <row r="26" spans="1:11" ht="40.9" thickBot="1">
      <c r="A26" s="5"/>
      <c r="B26" s="16" t="s">
        <v>33</v>
      </c>
      <c r="C26" s="17" t="s">
        <v>101</v>
      </c>
      <c r="D26" s="18" t="s">
        <v>107</v>
      </c>
      <c r="E26" s="19">
        <f>H3</f>
        <v>46268</v>
      </c>
      <c r="F26" s="20">
        <f t="shared" si="0"/>
        <v>46268</v>
      </c>
      <c r="G26" s="17" t="s">
        <v>75</v>
      </c>
      <c r="H26" s="18">
        <v>23</v>
      </c>
      <c r="I26" s="18">
        <f t="shared" si="1"/>
        <v>15</v>
      </c>
      <c r="J26" s="18">
        <f t="shared" si="2"/>
        <v>23</v>
      </c>
      <c r="K26" s="15"/>
    </row>
    <row r="27" spans="1:11" ht="54.4" thickBot="1">
      <c r="A27" s="5"/>
      <c r="B27" s="16" t="s">
        <v>34</v>
      </c>
      <c r="C27" s="17" t="s">
        <v>101</v>
      </c>
      <c r="D27" s="18">
        <v>150</v>
      </c>
      <c r="E27" s="19">
        <f>H2</f>
        <v>46310</v>
      </c>
      <c r="F27" s="20">
        <f t="shared" si="0"/>
        <v>46460</v>
      </c>
      <c r="G27" s="17" t="s">
        <v>76</v>
      </c>
      <c r="H27" s="18">
        <v>30</v>
      </c>
      <c r="I27" s="18">
        <f t="shared" si="1"/>
        <v>9</v>
      </c>
      <c r="J27" s="18">
        <f t="shared" si="2"/>
        <v>13</v>
      </c>
      <c r="K27" s="15"/>
    </row>
    <row r="28" spans="1:11" ht="81.400000000000006" thickBot="1">
      <c r="A28" s="5"/>
      <c r="B28" s="16" t="s">
        <v>35</v>
      </c>
      <c r="C28" s="17" t="s">
        <v>101</v>
      </c>
      <c r="D28" s="18">
        <v>120</v>
      </c>
      <c r="E28" s="19">
        <f>H2</f>
        <v>46310</v>
      </c>
      <c r="F28" s="20">
        <f t="shared" si="0"/>
        <v>46430</v>
      </c>
      <c r="G28" s="17" t="s">
        <v>77</v>
      </c>
      <c r="H28" s="18">
        <v>23</v>
      </c>
      <c r="I28" s="18">
        <f t="shared" si="1"/>
        <v>15</v>
      </c>
      <c r="J28" s="18">
        <f t="shared" si="2"/>
        <v>23</v>
      </c>
      <c r="K28" s="15"/>
    </row>
    <row r="29" spans="1:11" ht="54.4" thickBot="1">
      <c r="A29" s="5"/>
      <c r="B29" s="16" t="s">
        <v>36</v>
      </c>
      <c r="C29" s="17" t="s">
        <v>95</v>
      </c>
      <c r="D29" s="18">
        <v>100</v>
      </c>
      <c r="E29" s="19">
        <f>H3</f>
        <v>46268</v>
      </c>
      <c r="F29" s="20">
        <f t="shared" si="0"/>
        <v>46368</v>
      </c>
      <c r="G29" s="17" t="s">
        <v>78</v>
      </c>
      <c r="H29" s="18">
        <v>15</v>
      </c>
      <c r="I29" s="18">
        <f t="shared" si="1"/>
        <v>36</v>
      </c>
      <c r="J29" s="18">
        <f t="shared" si="2"/>
        <v>54</v>
      </c>
      <c r="K29" s="15"/>
    </row>
    <row r="30" spans="1:11" ht="54.4" thickBot="1">
      <c r="A30" s="5"/>
      <c r="B30" s="16" t="s">
        <v>37</v>
      </c>
      <c r="C30" s="17" t="s">
        <v>105</v>
      </c>
      <c r="D30" s="18">
        <v>90</v>
      </c>
      <c r="E30" s="19">
        <f>H3</f>
        <v>46268</v>
      </c>
      <c r="F30" s="20">
        <f t="shared" si="0"/>
        <v>46358</v>
      </c>
      <c r="G30" s="17" t="s">
        <v>79</v>
      </c>
      <c r="H30" s="18">
        <v>15</v>
      </c>
      <c r="I30" s="18">
        <f t="shared" si="1"/>
        <v>36</v>
      </c>
      <c r="J30" s="18">
        <f t="shared" si="2"/>
        <v>54</v>
      </c>
      <c r="K30" s="15"/>
    </row>
    <row r="31" spans="1:11" ht="81.400000000000006" thickBot="1">
      <c r="A31" s="5"/>
      <c r="B31" s="16" t="s">
        <v>38</v>
      </c>
      <c r="C31" s="17" t="s">
        <v>101</v>
      </c>
      <c r="D31" s="18">
        <v>120</v>
      </c>
      <c r="E31" s="19">
        <f>H2</f>
        <v>46310</v>
      </c>
      <c r="F31" s="20">
        <f t="shared" si="0"/>
        <v>46430</v>
      </c>
      <c r="G31" s="17" t="s">
        <v>77</v>
      </c>
      <c r="H31" s="18">
        <v>23</v>
      </c>
      <c r="I31" s="18">
        <f t="shared" si="1"/>
        <v>15</v>
      </c>
      <c r="J31" s="18">
        <f t="shared" si="2"/>
        <v>23</v>
      </c>
      <c r="K31" s="15"/>
    </row>
    <row r="32" spans="1:11" ht="121.9" thickBot="1">
      <c r="A32" s="5"/>
      <c r="B32" s="16" t="s">
        <v>39</v>
      </c>
      <c r="C32" s="17" t="s">
        <v>102</v>
      </c>
      <c r="D32" s="18">
        <v>145</v>
      </c>
      <c r="E32" s="19">
        <f>H3</f>
        <v>46268</v>
      </c>
      <c r="F32" s="20">
        <f t="shared" si="0"/>
        <v>46413</v>
      </c>
      <c r="G32" s="17" t="s">
        <v>80</v>
      </c>
      <c r="H32" s="18">
        <v>15</v>
      </c>
      <c r="I32" s="18">
        <f t="shared" si="1"/>
        <v>36</v>
      </c>
      <c r="J32" s="18">
        <f t="shared" si="2"/>
        <v>54</v>
      </c>
      <c r="K32" s="15"/>
    </row>
    <row r="33" spans="1:11" ht="54.4" thickBot="1">
      <c r="A33" s="5"/>
      <c r="B33" s="16" t="s">
        <v>40</v>
      </c>
      <c r="C33" s="17" t="s">
        <v>105</v>
      </c>
      <c r="D33" s="18">
        <v>90</v>
      </c>
      <c r="E33" s="19">
        <f>H3</f>
        <v>46268</v>
      </c>
      <c r="F33" s="20">
        <f t="shared" si="0"/>
        <v>46358</v>
      </c>
      <c r="G33" s="17" t="s">
        <v>79</v>
      </c>
      <c r="H33" s="18">
        <v>15</v>
      </c>
      <c r="I33" s="18">
        <f t="shared" si="1"/>
        <v>36</v>
      </c>
      <c r="J33" s="18">
        <f t="shared" si="2"/>
        <v>54</v>
      </c>
      <c r="K33" s="15"/>
    </row>
    <row r="34" spans="1:11" ht="40.9" thickBot="1">
      <c r="A34" s="5"/>
      <c r="B34" s="16" t="s">
        <v>41</v>
      </c>
      <c r="C34" s="17" t="s">
        <v>102</v>
      </c>
      <c r="D34" s="18">
        <v>90</v>
      </c>
      <c r="E34" s="19">
        <f>H2</f>
        <v>46310</v>
      </c>
      <c r="F34" s="20">
        <f t="shared" si="0"/>
        <v>46400</v>
      </c>
      <c r="G34" s="17" t="s">
        <v>81</v>
      </c>
      <c r="H34" s="18">
        <v>20</v>
      </c>
      <c r="I34" s="18">
        <f t="shared" si="1"/>
        <v>20</v>
      </c>
      <c r="J34" s="18">
        <f t="shared" si="2"/>
        <v>30</v>
      </c>
      <c r="K34" s="15"/>
    </row>
    <row r="35" spans="1:11" ht="40.9" thickBot="1">
      <c r="A35" s="5"/>
      <c r="B35" s="16" t="s">
        <v>42</v>
      </c>
      <c r="C35" s="17" t="s">
        <v>95</v>
      </c>
      <c r="D35" s="18">
        <v>100</v>
      </c>
      <c r="E35" s="19">
        <f>H3</f>
        <v>46268</v>
      </c>
      <c r="F35" s="20">
        <f t="shared" si="0"/>
        <v>46368</v>
      </c>
      <c r="G35" s="17" t="s">
        <v>82</v>
      </c>
      <c r="H35" s="18">
        <v>20</v>
      </c>
      <c r="I35" s="18">
        <f t="shared" si="1"/>
        <v>20</v>
      </c>
      <c r="J35" s="18">
        <f t="shared" si="2"/>
        <v>30</v>
      </c>
      <c r="K35" s="15"/>
    </row>
    <row r="36" spans="1:11" ht="40.9" thickBot="1">
      <c r="A36" s="5"/>
      <c r="B36" s="16" t="s">
        <v>43</v>
      </c>
      <c r="C36" s="17" t="s">
        <v>98</v>
      </c>
      <c r="D36" s="18">
        <v>80</v>
      </c>
      <c r="E36" s="19">
        <f>H2</f>
        <v>46310</v>
      </c>
      <c r="F36" s="20">
        <f t="shared" si="0"/>
        <v>46390</v>
      </c>
      <c r="G36" s="17" t="s">
        <v>83</v>
      </c>
      <c r="H36" s="18">
        <v>1</v>
      </c>
      <c r="I36" s="18">
        <f t="shared" si="1"/>
        <v>8100</v>
      </c>
      <c r="J36" s="18">
        <f t="shared" si="2"/>
        <v>12100</v>
      </c>
      <c r="K36" s="15"/>
    </row>
    <row r="37" spans="1:11" ht="67.900000000000006" thickBot="1">
      <c r="A37" s="5"/>
      <c r="B37" s="16" t="s">
        <v>44</v>
      </c>
      <c r="C37" s="17" t="s">
        <v>101</v>
      </c>
      <c r="D37" s="18">
        <v>70</v>
      </c>
      <c r="E37" s="19">
        <f>H3</f>
        <v>46268</v>
      </c>
      <c r="F37" s="20">
        <f t="shared" si="0"/>
        <v>46338</v>
      </c>
      <c r="G37" s="17" t="s">
        <v>84</v>
      </c>
      <c r="H37" s="18">
        <v>4</v>
      </c>
      <c r="I37" s="18">
        <f t="shared" si="1"/>
        <v>506</v>
      </c>
      <c r="J37" s="18">
        <f t="shared" si="2"/>
        <v>756</v>
      </c>
      <c r="K37" s="15"/>
    </row>
    <row r="38" spans="1:11" ht="121.9" thickBot="1">
      <c r="A38" s="5"/>
      <c r="B38" s="16" t="s">
        <v>45</v>
      </c>
      <c r="C38" s="17" t="s">
        <v>95</v>
      </c>
      <c r="D38" s="18">
        <v>70</v>
      </c>
      <c r="E38" s="19">
        <f>H3</f>
        <v>46268</v>
      </c>
      <c r="F38" s="20">
        <f t="shared" si="0"/>
        <v>46338</v>
      </c>
      <c r="G38" s="17" t="s">
        <v>85</v>
      </c>
      <c r="H38" s="18">
        <v>15</v>
      </c>
      <c r="I38" s="18">
        <f t="shared" si="1"/>
        <v>36</v>
      </c>
      <c r="J38" s="18">
        <f t="shared" si="2"/>
        <v>54</v>
      </c>
      <c r="K38" s="15"/>
    </row>
    <row r="39" spans="1:11" ht="27.4" thickBot="1">
      <c r="A39" s="5"/>
      <c r="B39" s="16" t="s">
        <v>46</v>
      </c>
      <c r="C39" s="17" t="s">
        <v>95</v>
      </c>
      <c r="D39" s="18">
        <v>70</v>
      </c>
      <c r="E39" s="19">
        <f>H3</f>
        <v>46268</v>
      </c>
      <c r="F39" s="20">
        <f t="shared" ref="F39:F66" si="3">IF(NOT(B39 = ""), SUM(E39,D39), "")</f>
        <v>46338</v>
      </c>
      <c r="G39" s="17" t="s">
        <v>62</v>
      </c>
      <c r="H39" s="18">
        <v>23</v>
      </c>
      <c r="I39" s="18">
        <f t="shared" si="1"/>
        <v>15</v>
      </c>
      <c r="J39" s="18">
        <f t="shared" si="2"/>
        <v>23</v>
      </c>
      <c r="K39" s="15"/>
    </row>
    <row r="40" spans="1:11" ht="67.900000000000006" thickBot="1">
      <c r="A40" s="5"/>
      <c r="B40" s="16" t="s">
        <v>47</v>
      </c>
      <c r="C40" s="17" t="s">
        <v>102</v>
      </c>
      <c r="D40" s="18">
        <v>0</v>
      </c>
      <c r="E40" s="19">
        <f>H3</f>
        <v>46268</v>
      </c>
      <c r="F40" s="20">
        <f t="shared" si="3"/>
        <v>46268</v>
      </c>
      <c r="G40" s="17" t="s">
        <v>86</v>
      </c>
      <c r="H40" s="18">
        <v>15</v>
      </c>
      <c r="I40" s="18">
        <f t="shared" si="1"/>
        <v>36</v>
      </c>
      <c r="J40" s="18">
        <f t="shared" si="2"/>
        <v>54</v>
      </c>
      <c r="K40" s="15"/>
    </row>
    <row r="41" spans="1:11" ht="54.4" thickBot="1">
      <c r="A41" s="5"/>
      <c r="B41" s="16" t="s">
        <v>48</v>
      </c>
      <c r="C41" s="17" t="s">
        <v>102</v>
      </c>
      <c r="D41" s="18">
        <v>110</v>
      </c>
      <c r="E41" s="19">
        <f>H3</f>
        <v>46268</v>
      </c>
      <c r="F41" s="20">
        <f t="shared" si="3"/>
        <v>46378</v>
      </c>
      <c r="G41" s="17" t="s">
        <v>87</v>
      </c>
      <c r="H41" s="18">
        <v>30</v>
      </c>
      <c r="I41" s="18">
        <f t="shared" si="1"/>
        <v>9</v>
      </c>
      <c r="J41" s="18">
        <f t="shared" si="2"/>
        <v>13</v>
      </c>
      <c r="K41" s="15"/>
    </row>
    <row r="42" spans="1:11" ht="27.4" thickBot="1">
      <c r="A42" s="5"/>
      <c r="B42" s="16" t="s">
        <v>49</v>
      </c>
      <c r="C42" s="17" t="s">
        <v>95</v>
      </c>
      <c r="D42" s="18">
        <v>140</v>
      </c>
      <c r="E42" s="19">
        <f>H3</f>
        <v>46268</v>
      </c>
      <c r="F42" s="20">
        <f t="shared" si="3"/>
        <v>46408</v>
      </c>
      <c r="G42" s="17" t="s">
        <v>88</v>
      </c>
      <c r="H42" s="18">
        <v>30</v>
      </c>
      <c r="I42" s="18">
        <f t="shared" si="1"/>
        <v>9</v>
      </c>
      <c r="J42" s="18">
        <f t="shared" si="2"/>
        <v>13</v>
      </c>
      <c r="K42" s="15"/>
    </row>
    <row r="43" spans="1:11" ht="40.9" thickBot="1">
      <c r="A43" s="5"/>
      <c r="B43" s="16" t="s">
        <v>50</v>
      </c>
      <c r="C43" s="17" t="s">
        <v>101</v>
      </c>
      <c r="D43" s="18">
        <v>85</v>
      </c>
      <c r="E43" s="19">
        <f>H3</f>
        <v>46268</v>
      </c>
      <c r="F43" s="20">
        <f t="shared" si="3"/>
        <v>46353</v>
      </c>
      <c r="G43" s="17" t="s">
        <v>89</v>
      </c>
      <c r="H43" s="18">
        <v>30</v>
      </c>
      <c r="I43" s="18">
        <f t="shared" si="1"/>
        <v>9</v>
      </c>
      <c r="J43" s="18">
        <f t="shared" si="2"/>
        <v>13</v>
      </c>
      <c r="K43" s="15"/>
    </row>
    <row r="44" spans="1:11" ht="40.9" thickBot="1">
      <c r="A44" s="5"/>
      <c r="B44" s="16" t="s">
        <v>51</v>
      </c>
      <c r="C44" s="17" t="s">
        <v>103</v>
      </c>
      <c r="D44" s="18">
        <v>120</v>
      </c>
      <c r="E44" s="19">
        <f>H3</f>
        <v>46268</v>
      </c>
      <c r="F44" s="20">
        <f t="shared" si="3"/>
        <v>46388</v>
      </c>
      <c r="G44" s="17" t="s">
        <v>72</v>
      </c>
      <c r="H44" s="18">
        <v>23</v>
      </c>
      <c r="I44" s="18">
        <f t="shared" si="1"/>
        <v>15</v>
      </c>
      <c r="J44" s="18">
        <f t="shared" si="2"/>
        <v>23</v>
      </c>
      <c r="K44" s="15"/>
    </row>
    <row r="45" spans="1:11" ht="67.900000000000006" thickBot="1">
      <c r="A45" s="5"/>
      <c r="B45" s="16" t="s">
        <v>52</v>
      </c>
      <c r="C45" s="17" t="s">
        <v>95</v>
      </c>
      <c r="D45" s="18">
        <v>120</v>
      </c>
      <c r="E45" s="19">
        <f>H2</f>
        <v>46310</v>
      </c>
      <c r="F45" s="20">
        <f t="shared" si="3"/>
        <v>46430</v>
      </c>
      <c r="G45" s="17" t="s">
        <v>90</v>
      </c>
      <c r="H45" s="18">
        <v>23</v>
      </c>
      <c r="I45" s="18">
        <f t="shared" si="1"/>
        <v>15</v>
      </c>
      <c r="J45" s="18">
        <f t="shared" si="2"/>
        <v>23</v>
      </c>
      <c r="K45" s="15"/>
    </row>
    <row r="46" spans="1:11" ht="81.400000000000006" thickBot="1">
      <c r="A46" s="5"/>
      <c r="B46" s="16" t="s">
        <v>53</v>
      </c>
      <c r="C46" s="17" t="s">
        <v>95</v>
      </c>
      <c r="D46" s="18">
        <v>100</v>
      </c>
      <c r="E46" s="19">
        <f>H3</f>
        <v>46268</v>
      </c>
      <c r="F46" s="20">
        <f t="shared" si="3"/>
        <v>46368</v>
      </c>
      <c r="G46" s="17" t="s">
        <v>91</v>
      </c>
      <c r="H46" s="18">
        <v>15</v>
      </c>
      <c r="I46" s="18">
        <f t="shared" si="1"/>
        <v>36</v>
      </c>
      <c r="J46" s="18">
        <f t="shared" si="2"/>
        <v>54</v>
      </c>
      <c r="K46" s="15"/>
    </row>
    <row r="47" spans="1:11" ht="27.4" thickBot="1">
      <c r="A47" s="5"/>
      <c r="B47" s="16" t="s">
        <v>54</v>
      </c>
      <c r="C47" s="17" t="s">
        <v>106</v>
      </c>
      <c r="D47" s="18">
        <v>60</v>
      </c>
      <c r="E47" s="19">
        <f>H2</f>
        <v>46310</v>
      </c>
      <c r="F47" s="20">
        <f t="shared" si="3"/>
        <v>46370</v>
      </c>
      <c r="G47" s="17" t="s">
        <v>92</v>
      </c>
      <c r="H47" s="18">
        <v>15</v>
      </c>
      <c r="I47" s="18">
        <f t="shared" si="1"/>
        <v>36</v>
      </c>
      <c r="J47" s="18">
        <f t="shared" si="2"/>
        <v>54</v>
      </c>
      <c r="K47" s="15"/>
    </row>
    <row r="48" spans="1:11" ht="28.15" thickBot="1">
      <c r="A48" s="5"/>
      <c r="B48" s="16" t="s">
        <v>55</v>
      </c>
      <c r="C48" s="17" t="s">
        <v>105</v>
      </c>
      <c r="D48" s="18">
        <v>110</v>
      </c>
      <c r="E48" s="19">
        <f>H2</f>
        <v>46310</v>
      </c>
      <c r="F48" s="20">
        <f t="shared" si="3"/>
        <v>46420</v>
      </c>
      <c r="G48" s="17">
        <v>0</v>
      </c>
      <c r="H48" s="18">
        <v>6</v>
      </c>
      <c r="I48" s="18">
        <f t="shared" si="1"/>
        <v>225</v>
      </c>
      <c r="J48" s="18">
        <f t="shared" si="2"/>
        <v>336</v>
      </c>
      <c r="K48" s="15"/>
    </row>
    <row r="49" spans="1:11" ht="81.400000000000006" thickBot="1">
      <c r="A49" s="5"/>
      <c r="B49" s="16" t="s">
        <v>56</v>
      </c>
      <c r="C49" s="17" t="s">
        <v>95</v>
      </c>
      <c r="D49" s="18">
        <v>85</v>
      </c>
      <c r="E49" s="19">
        <f>H3</f>
        <v>46268</v>
      </c>
      <c r="F49" s="20">
        <f t="shared" si="3"/>
        <v>46353</v>
      </c>
      <c r="G49" s="17" t="s">
        <v>93</v>
      </c>
      <c r="H49" s="18">
        <v>20</v>
      </c>
      <c r="I49" s="18">
        <f t="shared" si="1"/>
        <v>20</v>
      </c>
      <c r="J49" s="18">
        <f t="shared" si="2"/>
        <v>30</v>
      </c>
      <c r="K49" s="15"/>
    </row>
    <row r="50" spans="1:11" ht="67.900000000000006" thickBot="1">
      <c r="A50" s="5"/>
      <c r="B50" s="16" t="s">
        <v>57</v>
      </c>
      <c r="C50" s="17" t="s">
        <v>106</v>
      </c>
      <c r="D50" s="18">
        <v>90</v>
      </c>
      <c r="E50" s="19">
        <f>H2</f>
        <v>46310</v>
      </c>
      <c r="F50" s="20">
        <f t="shared" si="3"/>
        <v>46400</v>
      </c>
      <c r="G50" s="17" t="s">
        <v>94</v>
      </c>
      <c r="H50" s="18">
        <v>30</v>
      </c>
      <c r="I50" s="18">
        <f t="shared" si="1"/>
        <v>9</v>
      </c>
      <c r="J50" s="18">
        <f t="shared" si="2"/>
        <v>13</v>
      </c>
      <c r="K50" s="6"/>
    </row>
    <row r="51" spans="1:11" ht="14.65" thickBot="1">
      <c r="A51" s="5"/>
      <c r="B51" s="16"/>
      <c r="C51" s="17" t="str">
        <f>IF(B51="", "", VLOOKUP(B51,'[1]Cut Flowers'!$A$3:$L$47,12))</f>
        <v/>
      </c>
      <c r="D51" s="18" t="str">
        <f>IF(B51="", "", VLOOKUP(B51,'[1]Cut Flowers'!$A$3:$L$47,10))</f>
        <v/>
      </c>
      <c r="E51" s="21" t="str">
        <f>IF(NOT(B51 = ""), IF(IF(B51="", "", VLOOKUP(B51,'[1]Cut Flowers'!$A$3:$M$47,13)) = "Yes", $H$3, $H$2), "")</f>
        <v/>
      </c>
      <c r="F51" s="20" t="str">
        <f t="shared" si="3"/>
        <v/>
      </c>
      <c r="G51" s="17" t="str">
        <f>IF(B51="", "", VLOOKUP(B51,'[1]Cut Flowers'!$A$3:$L$47,6))</f>
        <v/>
      </c>
      <c r="H51" s="18" t="str">
        <f>IF(B51="", "", VLOOKUP(B51,'[1]Cut Flowers'!$A$3:$L$47,3))</f>
        <v/>
      </c>
      <c r="I51" s="18" t="str">
        <f t="shared" ref="I51:I66" si="4">IF(B51 = "", "", ROUND(144*(3*3)/(H51*H51) - 0.5,0))</f>
        <v/>
      </c>
      <c r="J51" s="18" t="str">
        <f t="shared" ref="J51:J66" si="5">IF(B51 = "", "", ROUND(144*(4*4)/(H51*H51) - 0.5,0))</f>
        <v/>
      </c>
      <c r="K51" s="15"/>
    </row>
    <row r="52" spans="1:11" ht="14.65" thickBot="1">
      <c r="A52" s="5"/>
      <c r="B52" s="16"/>
      <c r="C52" s="17" t="str">
        <f>IF(B52="", "", VLOOKUP(B52,'[1]Cut Flowers'!$A$3:$L$47,12))</f>
        <v/>
      </c>
      <c r="D52" s="18" t="str">
        <f>IF(B52="", "", VLOOKUP(B52,'[1]Cut Flowers'!$A$3:$L$47,10))</f>
        <v/>
      </c>
      <c r="E52" s="21" t="str">
        <f>IF(NOT(B52 = ""), IF(IF(B52="", "", VLOOKUP(B52,'[1]Cut Flowers'!$A$3:$M$47,13)) = "Yes", $H$3, $H$2), "")</f>
        <v/>
      </c>
      <c r="F52" s="20" t="str">
        <f t="shared" si="3"/>
        <v/>
      </c>
      <c r="G52" s="17" t="str">
        <f>IF(B52="", "", VLOOKUP(B52,'[1]Cut Flowers'!$A$3:$L$47,6))</f>
        <v/>
      </c>
      <c r="H52" s="18" t="str">
        <f>IF(B52="", "", VLOOKUP(B52,'[1]Cut Flowers'!$A$3:$L$47,3))</f>
        <v/>
      </c>
      <c r="I52" s="18" t="str">
        <f t="shared" si="4"/>
        <v/>
      </c>
      <c r="J52" s="18" t="str">
        <f t="shared" si="5"/>
        <v/>
      </c>
      <c r="K52" s="22"/>
    </row>
    <row r="53" spans="1:11" ht="14.65" thickBot="1">
      <c r="A53" s="5"/>
      <c r="B53" s="16"/>
      <c r="C53" s="17" t="str">
        <f>IF(B53="", "", VLOOKUP(B53,'[1]Cut Flowers'!$A$3:$L$47,12))</f>
        <v/>
      </c>
      <c r="D53" s="18" t="str">
        <f>IF(B53="", "", VLOOKUP(B53,'[1]Cut Flowers'!$A$3:$L$47,10))</f>
        <v/>
      </c>
      <c r="E53" s="21" t="str">
        <f>IF(NOT(B53 = ""), IF(IF(B53="", "", VLOOKUP(B53,'[1]Cut Flowers'!$A$3:$M$47,13)) = "Yes", $H$3, $H$2), "")</f>
        <v/>
      </c>
      <c r="F53" s="20" t="str">
        <f t="shared" si="3"/>
        <v/>
      </c>
      <c r="G53" s="17" t="str">
        <f>IF(B53="", "", VLOOKUP(B53,'[1]Cut Flowers'!$A$3:$L$47,6))</f>
        <v/>
      </c>
      <c r="H53" s="18" t="str">
        <f>IF(B53="", "", VLOOKUP(B53,'[1]Cut Flowers'!$A$3:$L$47,3))</f>
        <v/>
      </c>
      <c r="I53" s="18" t="str">
        <f t="shared" si="4"/>
        <v/>
      </c>
      <c r="J53" s="18" t="str">
        <f t="shared" si="5"/>
        <v/>
      </c>
      <c r="K53" s="15"/>
    </row>
    <row r="54" spans="1:11" ht="14.65" thickBot="1">
      <c r="A54" s="5"/>
      <c r="B54" s="16"/>
      <c r="C54" s="17" t="str">
        <f>IF(B54="", "", VLOOKUP(B54,'[1]Cut Flowers'!$A$3:$L$47,12))</f>
        <v/>
      </c>
      <c r="D54" s="18" t="str">
        <f>IF(B54="", "", VLOOKUP(B54,'[1]Cut Flowers'!$A$3:$L$47,10))</f>
        <v/>
      </c>
      <c r="E54" s="21" t="str">
        <f>IF(NOT(B54 = ""), IF(IF(B54="", "", VLOOKUP(B54,'[1]Cut Flowers'!$A$3:$M$47,13)) = "Yes", $H$3, $H$2), "")</f>
        <v/>
      </c>
      <c r="F54" s="20" t="str">
        <f t="shared" si="3"/>
        <v/>
      </c>
      <c r="G54" s="17" t="str">
        <f>IF(B54="", "", VLOOKUP(B54,'[1]Cut Flowers'!$A$3:$L$47,6))</f>
        <v/>
      </c>
      <c r="H54" s="18" t="str">
        <f>IF(B54="", "", VLOOKUP(B54,'[1]Cut Flowers'!$A$3:$L$47,3))</f>
        <v/>
      </c>
      <c r="I54" s="18" t="str">
        <f t="shared" si="4"/>
        <v/>
      </c>
      <c r="J54" s="18" t="str">
        <f t="shared" si="5"/>
        <v/>
      </c>
      <c r="K54" s="15"/>
    </row>
    <row r="55" spans="1:11" ht="14.65" thickBot="1">
      <c r="A55" s="5"/>
      <c r="B55" s="16"/>
      <c r="C55" s="17" t="str">
        <f>IF(B55="", "", VLOOKUP(B55,'[1]Cut Flowers'!$A$3:$L$47,12))</f>
        <v/>
      </c>
      <c r="D55" s="18" t="str">
        <f>IF(B55="", "", VLOOKUP(B55,'[1]Cut Flowers'!$A$3:$L$47,10))</f>
        <v/>
      </c>
      <c r="E55" s="21" t="str">
        <f>IF(NOT(B55 = ""), IF(IF(B55="", "", VLOOKUP(B55,'[1]Cut Flowers'!$A$3:$M$47,13)) = "Yes", $H$3, $H$2), "")</f>
        <v/>
      </c>
      <c r="F55" s="20" t="str">
        <f t="shared" si="3"/>
        <v/>
      </c>
      <c r="G55" s="17" t="str">
        <f>IF(B55="", "", VLOOKUP(B55,'[1]Cut Flowers'!$A$3:$L$47,6))</f>
        <v/>
      </c>
      <c r="H55" s="18" t="str">
        <f>IF(B55="", "", VLOOKUP(B55,'[1]Cut Flowers'!$A$3:$L$47,3))</f>
        <v/>
      </c>
      <c r="I55" s="18" t="str">
        <f t="shared" si="4"/>
        <v/>
      </c>
      <c r="J55" s="18" t="str">
        <f t="shared" si="5"/>
        <v/>
      </c>
      <c r="K55" s="14"/>
    </row>
    <row r="56" spans="1:11" ht="14.65" thickBot="1">
      <c r="A56" s="5"/>
      <c r="B56" s="16"/>
      <c r="C56" s="17" t="str">
        <f>IF(B56="", "", VLOOKUP(B56,'[1]Cut Flowers'!$A$3:$L$47,12))</f>
        <v/>
      </c>
      <c r="D56" s="18" t="str">
        <f>IF(B56="", "", VLOOKUP(B56,'[1]Cut Flowers'!$A$3:$L$47,10))</f>
        <v/>
      </c>
      <c r="E56" s="21" t="str">
        <f>IF(NOT(B56 = ""), IF(IF(B56="", "", VLOOKUP(B56,'[1]Cut Flowers'!$A$3:$M$47,13)) = "Yes", $H$3, $H$2), "")</f>
        <v/>
      </c>
      <c r="F56" s="20" t="str">
        <f t="shared" si="3"/>
        <v/>
      </c>
      <c r="G56" s="17" t="str">
        <f>IF(B56="", "", VLOOKUP(B56,'[1]Cut Flowers'!$A$3:$L$47,6))</f>
        <v/>
      </c>
      <c r="H56" s="18" t="str">
        <f>IF(B56="", "", VLOOKUP(B56,'[1]Cut Flowers'!$A$3:$L$47,3))</f>
        <v/>
      </c>
      <c r="I56" s="18" t="str">
        <f t="shared" si="4"/>
        <v/>
      </c>
      <c r="J56" s="18" t="str">
        <f t="shared" si="5"/>
        <v/>
      </c>
      <c r="K56" s="15"/>
    </row>
    <row r="57" spans="1:11" ht="14.65" thickBot="1">
      <c r="A57" s="5"/>
      <c r="B57" s="16"/>
      <c r="C57" s="17" t="str">
        <f>IF(B57="", "", VLOOKUP(B57,'[1]Cut Flowers'!$A$3:$L$47,12))</f>
        <v/>
      </c>
      <c r="D57" s="18" t="str">
        <f>IF(B57="", "", VLOOKUP(B57,'[1]Cut Flowers'!$A$3:$L$47,10))</f>
        <v/>
      </c>
      <c r="E57" s="21" t="str">
        <f>IF(NOT(B57 = ""), IF(IF(B57="", "", VLOOKUP(B57,'[1]Cut Flowers'!$A$3:$M$47,13)) = "Yes", $H$3, $H$2), "")</f>
        <v/>
      </c>
      <c r="F57" s="20" t="str">
        <f t="shared" si="3"/>
        <v/>
      </c>
      <c r="G57" s="17" t="str">
        <f>IF(B57="", "", VLOOKUP(B57,'[1]Cut Flowers'!$A$3:$L$47,6))</f>
        <v/>
      </c>
      <c r="H57" s="18" t="str">
        <f>IF(B57="", "", VLOOKUP(B57,'[1]Cut Flowers'!$A$3:$L$47,3))</f>
        <v/>
      </c>
      <c r="I57" s="18" t="str">
        <f t="shared" si="4"/>
        <v/>
      </c>
      <c r="J57" s="18" t="str">
        <f t="shared" si="5"/>
        <v/>
      </c>
      <c r="K57" s="15"/>
    </row>
    <row r="58" spans="1:11" ht="14.65" thickBot="1">
      <c r="A58" s="5"/>
      <c r="B58" s="16"/>
      <c r="C58" s="17" t="str">
        <f>IF(B58="", "", VLOOKUP(B58,'[1]Cut Flowers'!$A$3:$L$47,12))</f>
        <v/>
      </c>
      <c r="D58" s="18" t="str">
        <f>IF(B58="", "", VLOOKUP(B58,'[1]Cut Flowers'!$A$3:$L$47,10))</f>
        <v/>
      </c>
      <c r="E58" s="21" t="str">
        <f>IF(NOT(B58 = ""), IF(IF(B58="", "", VLOOKUP(B58,'[1]Cut Flowers'!$A$3:$M$47,13)) = "Yes", $H$3, $H$2), "")</f>
        <v/>
      </c>
      <c r="F58" s="20" t="str">
        <f t="shared" si="3"/>
        <v/>
      </c>
      <c r="G58" s="17" t="str">
        <f>IF(B58="", "", VLOOKUP(B58,'[1]Cut Flowers'!$A$3:$L$47,6))</f>
        <v/>
      </c>
      <c r="H58" s="18" t="str">
        <f>IF(B58="", "", VLOOKUP(B58,'[1]Cut Flowers'!$A$3:$L$47,3))</f>
        <v/>
      </c>
      <c r="I58" s="18" t="str">
        <f t="shared" si="4"/>
        <v/>
      </c>
      <c r="J58" s="18" t="str">
        <f t="shared" si="5"/>
        <v/>
      </c>
      <c r="K58" s="15"/>
    </row>
    <row r="59" spans="1:11" ht="14.65" thickBot="1">
      <c r="A59" s="5"/>
      <c r="B59" s="16"/>
      <c r="C59" s="17" t="str">
        <f>IF(B59="", "", VLOOKUP(B59,'[1]Cut Flowers'!$A$3:$L$47,12))</f>
        <v/>
      </c>
      <c r="D59" s="18" t="str">
        <f>IF(B59="", "", VLOOKUP(B59,'[1]Cut Flowers'!$A$3:$L$47,10))</f>
        <v/>
      </c>
      <c r="E59" s="21" t="str">
        <f>IF(NOT(B59 = ""), IF(IF(B59="", "", VLOOKUP(B59,'[1]Cut Flowers'!$A$3:$M$47,13)) = "Yes", $H$3, $H$2), "")</f>
        <v/>
      </c>
      <c r="F59" s="20" t="str">
        <f t="shared" si="3"/>
        <v/>
      </c>
      <c r="G59" s="17" t="str">
        <f>IF(B59="", "", VLOOKUP(B59,'[1]Cut Flowers'!$A$3:$L$47,6))</f>
        <v/>
      </c>
      <c r="H59" s="18" t="str">
        <f>IF(B59="", "", VLOOKUP(B59,'[1]Cut Flowers'!$A$3:$L$47,3))</f>
        <v/>
      </c>
      <c r="I59" s="18" t="str">
        <f t="shared" si="4"/>
        <v/>
      </c>
      <c r="J59" s="18" t="str">
        <f t="shared" si="5"/>
        <v/>
      </c>
      <c r="K59" s="15"/>
    </row>
    <row r="60" spans="1:11" ht="14.65" thickBot="1">
      <c r="A60" s="5"/>
      <c r="B60" s="16"/>
      <c r="C60" s="17" t="str">
        <f>IF(B60="", "", VLOOKUP(B60,'[1]Cut Flowers'!$A$3:$L$47,12))</f>
        <v/>
      </c>
      <c r="D60" s="18" t="str">
        <f>IF(B60="", "", VLOOKUP(B60,'[1]Cut Flowers'!$A$3:$L$47,10))</f>
        <v/>
      </c>
      <c r="E60" s="21" t="str">
        <f>IF(NOT(B60 = ""), IF(IF(B60="", "", VLOOKUP(B60,'[1]Cut Flowers'!$A$3:$M$47,13)) = "Yes", $H$3, $H$2), "")</f>
        <v/>
      </c>
      <c r="F60" s="20" t="str">
        <f t="shared" si="3"/>
        <v/>
      </c>
      <c r="G60" s="17" t="str">
        <f>IF(B60="", "", VLOOKUP(B60,'[1]Cut Flowers'!$A$3:$L$47,6))</f>
        <v/>
      </c>
      <c r="H60" s="18" t="str">
        <f>IF(B60="", "", VLOOKUP(B60,'[1]Cut Flowers'!$A$3:$L$47,3))</f>
        <v/>
      </c>
      <c r="I60" s="18" t="str">
        <f t="shared" si="4"/>
        <v/>
      </c>
      <c r="J60" s="18" t="str">
        <f t="shared" si="5"/>
        <v/>
      </c>
      <c r="K60" s="15"/>
    </row>
    <row r="61" spans="1:11" ht="14.65" thickBot="1">
      <c r="A61" s="5"/>
      <c r="B61" s="16"/>
      <c r="C61" s="17" t="str">
        <f>IF(B61="", "", VLOOKUP(B61,'[1]Cut Flowers'!$A$3:$L$47,12))</f>
        <v/>
      </c>
      <c r="D61" s="18" t="str">
        <f>IF(B61="", "", VLOOKUP(B61,'[1]Cut Flowers'!$A$3:$L$47,10))</f>
        <v/>
      </c>
      <c r="E61" s="21" t="str">
        <f>IF(NOT(B61 = ""), IF(IF(B61="", "", VLOOKUP(B61,'[1]Cut Flowers'!$A$3:$M$47,13)) = "Yes", $H$3, $H$2), "")</f>
        <v/>
      </c>
      <c r="F61" s="20" t="str">
        <f t="shared" si="3"/>
        <v/>
      </c>
      <c r="G61" s="17" t="str">
        <f>IF(B61="", "", VLOOKUP(B61,'[1]Cut Flowers'!$A$3:$L$47,6))</f>
        <v/>
      </c>
      <c r="H61" s="18" t="str">
        <f>IF(B61="", "", VLOOKUP(B61,'[1]Cut Flowers'!$A$3:$L$47,3))</f>
        <v/>
      </c>
      <c r="I61" s="18" t="str">
        <f t="shared" si="4"/>
        <v/>
      </c>
      <c r="J61" s="18" t="str">
        <f t="shared" si="5"/>
        <v/>
      </c>
      <c r="K61" s="15"/>
    </row>
    <row r="62" spans="1:11" ht="14.65" thickBot="1">
      <c r="A62" s="5"/>
      <c r="B62" s="16"/>
      <c r="C62" s="17" t="str">
        <f>IF(B62="", "", VLOOKUP(B62,'[1]Cut Flowers'!$A$3:$L$47,12))</f>
        <v/>
      </c>
      <c r="D62" s="18" t="str">
        <f>IF(B62="", "", VLOOKUP(B62,'[1]Cut Flowers'!$A$3:$L$47,10))</f>
        <v/>
      </c>
      <c r="E62" s="21" t="str">
        <f>IF(NOT(B62 = ""), IF(IF(B62="", "", VLOOKUP(B62,'[1]Cut Flowers'!$A$3:$M$47,13)) = "Yes", $H$3, $H$2), "")</f>
        <v/>
      </c>
      <c r="F62" s="20" t="str">
        <f t="shared" si="3"/>
        <v/>
      </c>
      <c r="G62" s="17" t="str">
        <f>IF(B62="", "", VLOOKUP(B62,'[1]Cut Flowers'!$A$3:$L$47,6))</f>
        <v/>
      </c>
      <c r="H62" s="18" t="str">
        <f>IF(B62="", "", VLOOKUP(B62,'[1]Cut Flowers'!$A$3:$L$47,3))</f>
        <v/>
      </c>
      <c r="I62" s="18" t="str">
        <f t="shared" si="4"/>
        <v/>
      </c>
      <c r="J62" s="18" t="str">
        <f t="shared" si="5"/>
        <v/>
      </c>
      <c r="K62" s="15"/>
    </row>
    <row r="63" spans="1:11" ht="14.65" thickBot="1">
      <c r="A63" s="5"/>
      <c r="B63" s="16"/>
      <c r="C63" s="17" t="str">
        <f>IF(B63="", "", VLOOKUP(B63,'[1]Cut Flowers'!$A$3:$L$47,12))</f>
        <v/>
      </c>
      <c r="D63" s="18" t="str">
        <f>IF(B63="", "", VLOOKUP(B63,'[1]Cut Flowers'!$A$3:$L$47,10))</f>
        <v/>
      </c>
      <c r="E63" s="21" t="str">
        <f>IF(NOT(B63 = ""), IF(IF(B63="", "", VLOOKUP(B63,'[1]Cut Flowers'!$A$3:$M$47,13)) = "Yes", $H$3, $H$2), "")</f>
        <v/>
      </c>
      <c r="F63" s="20" t="str">
        <f t="shared" si="3"/>
        <v/>
      </c>
      <c r="G63" s="17" t="str">
        <f>IF(B63="", "", VLOOKUP(B63,'[1]Cut Flowers'!$A$3:$L$47,6))</f>
        <v/>
      </c>
      <c r="H63" s="18" t="str">
        <f>IF(B63="", "", VLOOKUP(B63,'[1]Cut Flowers'!$A$3:$L$47,3))</f>
        <v/>
      </c>
      <c r="I63" s="18" t="str">
        <f t="shared" si="4"/>
        <v/>
      </c>
      <c r="J63" s="18" t="str">
        <f t="shared" si="5"/>
        <v/>
      </c>
      <c r="K63" s="15"/>
    </row>
    <row r="64" spans="1:11" ht="14.65" thickBot="1">
      <c r="A64" s="5"/>
      <c r="B64" s="16"/>
      <c r="C64" s="17" t="str">
        <f>IF(B64="", "", VLOOKUP(B64,'[1]Cut Flowers'!$A$3:$L$47,12))</f>
        <v/>
      </c>
      <c r="D64" s="18" t="str">
        <f>IF(B64="", "", VLOOKUP(B64,'[1]Cut Flowers'!$A$3:$L$47,10))</f>
        <v/>
      </c>
      <c r="E64" s="21" t="str">
        <f>IF(NOT(B64 = ""), IF(IF(B64="", "", VLOOKUP(B64,'[1]Cut Flowers'!$A$3:$M$47,13)) = "Yes", $H$3, $H$2), "")</f>
        <v/>
      </c>
      <c r="F64" s="20" t="str">
        <f t="shared" si="3"/>
        <v/>
      </c>
      <c r="G64" s="17" t="str">
        <f>IF(B64="", "", VLOOKUP(B64,'[1]Cut Flowers'!$A$3:$L$47,6))</f>
        <v/>
      </c>
      <c r="H64" s="18" t="str">
        <f>IF(B64="", "", VLOOKUP(B64,'[1]Cut Flowers'!$A$3:$L$47,3))</f>
        <v/>
      </c>
      <c r="I64" s="18" t="str">
        <f t="shared" si="4"/>
        <v/>
      </c>
      <c r="J64" s="18" t="str">
        <f t="shared" si="5"/>
        <v/>
      </c>
      <c r="K64" s="15"/>
    </row>
    <row r="65" spans="1:11" ht="14.65" thickBot="1">
      <c r="A65" s="5"/>
      <c r="B65" s="16"/>
      <c r="C65" s="17" t="str">
        <f>IF(B65="", "", VLOOKUP(B65,'[1]Cut Flowers'!$A$3:$L$47,12))</f>
        <v/>
      </c>
      <c r="D65" s="18" t="str">
        <f>IF(B65="", "", VLOOKUP(B65,'[1]Cut Flowers'!$A$3:$L$47,10))</f>
        <v/>
      </c>
      <c r="E65" s="21" t="str">
        <f>IF(NOT(B65 = ""), IF(IF(B65="", "", VLOOKUP(B65,'[1]Cut Flowers'!$A$3:$M$47,13)) = "Yes", $H$3, $H$2), "")</f>
        <v/>
      </c>
      <c r="F65" s="20" t="str">
        <f t="shared" si="3"/>
        <v/>
      </c>
      <c r="G65" s="17" t="str">
        <f>IF(B65="", "", VLOOKUP(B65,'[1]Cut Flowers'!$A$3:$L$47,6))</f>
        <v/>
      </c>
      <c r="H65" s="18" t="str">
        <f>IF(B65="", "", VLOOKUP(B65,'[1]Cut Flowers'!$A$3:$L$47,3))</f>
        <v/>
      </c>
      <c r="I65" s="18" t="str">
        <f t="shared" si="4"/>
        <v/>
      </c>
      <c r="J65" s="18" t="str">
        <f t="shared" si="5"/>
        <v/>
      </c>
      <c r="K65" s="15"/>
    </row>
    <row r="66" spans="1:11" ht="14.65" thickBot="1">
      <c r="A66" s="5"/>
      <c r="B66" s="16"/>
      <c r="C66" s="17" t="str">
        <f>IF(B66="", "", VLOOKUP(B66,'[1]Cut Flowers'!$A$3:$L$47,12))</f>
        <v/>
      </c>
      <c r="D66" s="18" t="str">
        <f>IF(B66="", "", VLOOKUP(B66,'[1]Cut Flowers'!$A$3:$L$47,10))</f>
        <v/>
      </c>
      <c r="E66" s="21" t="str">
        <f>IF(NOT(B66 = ""), IF(IF(B66="", "", VLOOKUP(B66,'[1]Cut Flowers'!$A$3:$M$47,13)) = "Yes", $H$3, $H$2), "")</f>
        <v/>
      </c>
      <c r="F66" s="20" t="str">
        <f t="shared" si="3"/>
        <v/>
      </c>
      <c r="G66" s="17" t="str">
        <f>IF(B66="", "", VLOOKUP(B66,'[1]Cut Flowers'!$A$3:$L$47,6))</f>
        <v/>
      </c>
      <c r="H66" s="18" t="str">
        <f>IF(B66="", "", VLOOKUP(B66,'[1]Cut Flowers'!$A$3:$L$47,3))</f>
        <v/>
      </c>
      <c r="I66" s="18" t="str">
        <f t="shared" si="4"/>
        <v/>
      </c>
      <c r="J66" s="18" t="str">
        <f t="shared" si="5"/>
        <v/>
      </c>
      <c r="K66" s="15"/>
    </row>
    <row r="67" spans="1:11">
      <c r="A67" s="5"/>
      <c r="B67" s="23"/>
      <c r="C67" s="5"/>
      <c r="D67" s="22"/>
      <c r="E67" s="24"/>
      <c r="F67" s="14"/>
      <c r="G67" s="14"/>
      <c r="H67" s="14"/>
      <c r="I67" s="15"/>
      <c r="J67" s="15"/>
      <c r="K67" s="15"/>
    </row>
  </sheetData>
  <mergeCells count="5">
    <mergeCell ref="B2:E3"/>
    <mergeCell ref="F2:G2"/>
    <mergeCell ref="I2:J2"/>
    <mergeCell ref="F3:G3"/>
    <mergeCell ref="I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Penelope De Boer</dc:creator>
  <cp:lastModifiedBy>Penelope De Boer</cp:lastModifiedBy>
  <dcterms:created xsi:type="dcterms:W3CDTF">2026-07-09T04:22:42Z</dcterms:created>
  <dcterms:modified xsi:type="dcterms:W3CDTF">2026-07-20T06:03:13Z</dcterms:modified>
</cp:coreProperties>
</file>