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ja37310\Desktop\"/>
    </mc:Choice>
  </mc:AlternateContent>
  <xr:revisionPtr revIDLastSave="0" documentId="8_{722FF1A2-3977-4AF5-9E86-F597C9C65FAF}" xr6:coauthVersionLast="47" xr6:coauthVersionMax="47" xr10:uidLastSave="{00000000-0000-0000-0000-000000000000}"/>
  <workbookProtection lockStructure="1"/>
  <bookViews>
    <workbookView xWindow="-120" yWindow="-120" windowWidth="19440" windowHeight="15000" tabRatio="500" xr2:uid="{00000000-000D-0000-FFFF-FFFF00000000}"/>
  </bookViews>
  <sheets>
    <sheet name="Tracker" sheetId="1" r:id="rId1"/>
    <sheet name="Setup" sheetId="2" state="hidden" r:id="rId2"/>
  </sheets>
  <definedNames>
    <definedName name="_xlnm.Print_Area" localSheetId="0">Tracker!$A$1:$I$66</definedName>
    <definedName name="_xlnm.Print_Titles" localSheetId="0">Tracker!$2:$7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83" i="2" l="1"/>
  <c r="B72" i="2"/>
  <c r="A62" i="2"/>
  <c r="B59" i="2"/>
  <c r="A47" i="2"/>
  <c r="B40" i="2"/>
  <c r="A32" i="2"/>
  <c r="B26" i="2"/>
  <c r="A17" i="2"/>
  <c r="I11" i="2"/>
  <c r="I10" i="2"/>
  <c r="I9" i="2"/>
  <c r="I8" i="2"/>
  <c r="D8" i="2"/>
  <c r="D9" i="2" s="1"/>
  <c r="D5" i="2"/>
  <c r="F4" i="2"/>
  <c r="F63" i="1"/>
  <c r="B63" i="1"/>
  <c r="F62" i="1"/>
  <c r="B62" i="1"/>
  <c r="H54" i="1"/>
  <c r="D54" i="1"/>
  <c r="H49" i="1"/>
  <c r="D49" i="1"/>
  <c r="F39" i="1"/>
  <c r="B39" i="1"/>
  <c r="F37" i="1"/>
  <c r="B37" i="1"/>
  <c r="F36" i="1"/>
  <c r="B36" i="1"/>
  <c r="H28" i="1"/>
  <c r="D28" i="1"/>
  <c r="H23" i="1"/>
  <c r="D23" i="1"/>
  <c r="C22" i="1"/>
  <c r="C21" i="1"/>
  <c r="C20" i="1"/>
  <c r="C19" i="1"/>
  <c r="C18" i="1"/>
  <c r="C17" i="1"/>
  <c r="C16" i="1"/>
  <c r="F13" i="1"/>
  <c r="B13" i="1"/>
  <c r="B2" i="1"/>
  <c r="B5" i="1" l="1"/>
  <c r="E9" i="2"/>
  <c r="F29" i="1" s="1"/>
  <c r="G22" i="1"/>
  <c r="G20" i="1"/>
  <c r="G18" i="1"/>
  <c r="G16" i="1"/>
  <c r="D10" i="2"/>
  <c r="G21" i="1"/>
  <c r="G19" i="1"/>
  <c r="G17" i="1"/>
  <c r="F14" i="1"/>
  <c r="H51" i="1"/>
  <c r="H53" i="1"/>
  <c r="F56" i="1" s="1"/>
  <c r="F59" i="1"/>
  <c r="E8" i="2"/>
  <c r="D25" i="1"/>
  <c r="D27" i="1"/>
  <c r="B30" i="1" s="1"/>
  <c r="B33" i="1"/>
  <c r="F33" i="1"/>
  <c r="D24" i="1"/>
  <c r="D26" i="1"/>
  <c r="D50" i="1"/>
  <c r="D52" i="1"/>
  <c r="H25" i="1"/>
  <c r="H27" i="1"/>
  <c r="F4" i="1"/>
  <c r="H24" i="1"/>
  <c r="H26" i="1"/>
  <c r="F35" i="1" s="1"/>
  <c r="H50" i="1"/>
  <c r="H52" i="1"/>
  <c r="D51" i="1"/>
  <c r="D53" i="1"/>
  <c r="B56" i="1" s="1"/>
  <c r="B59" i="1"/>
  <c r="F30" i="1" l="1"/>
  <c r="E10" i="2"/>
  <c r="B55" i="1" s="1"/>
  <c r="C48" i="1"/>
  <c r="C46" i="1"/>
  <c r="C44" i="1"/>
  <c r="C42" i="1"/>
  <c r="C47" i="1"/>
  <c r="C45" i="1"/>
  <c r="C43" i="1"/>
  <c r="B40" i="1"/>
  <c r="D11" i="2"/>
  <c r="F34" i="1"/>
  <c r="F32" i="1"/>
  <c r="F31" i="1"/>
  <c r="B6" i="1"/>
  <c r="B34" i="1"/>
  <c r="B32" i="1"/>
  <c r="B7" i="1"/>
  <c r="B4" i="1"/>
  <c r="B31" i="1"/>
  <c r="B35" i="1"/>
  <c r="B29" i="1"/>
  <c r="B14" i="1"/>
  <c r="F60" i="1"/>
  <c r="F58" i="1"/>
  <c r="F57" i="1"/>
  <c r="B57" i="1"/>
  <c r="B60" i="1"/>
  <c r="B58" i="1"/>
  <c r="F61" i="1"/>
  <c r="B61" i="1"/>
  <c r="G48" i="1" l="1"/>
  <c r="G46" i="1"/>
  <c r="G44" i="1"/>
  <c r="G42" i="1"/>
  <c r="G47" i="1"/>
  <c r="G45" i="1"/>
  <c r="E11" i="2"/>
  <c r="F55" i="1" s="1"/>
  <c r="G43" i="1"/>
  <c r="F40" i="1" l="1"/>
</calcChain>
</file>

<file path=xl/sharedStrings.xml><?xml version="1.0" encoding="utf-8"?>
<sst xmlns="http://schemas.openxmlformats.org/spreadsheetml/2006/main" count="209" uniqueCount="146">
  <si>
    <t>CITIES COMPLETED</t>
  </si>
  <si>
    <t>CUMULATIVE PROGRAM STEPS</t>
  </si>
  <si>
    <t>HOW IT WORKS</t>
  </si>
  <si>
    <t>Log your steps each day and work toward that week’s city goal. You have all of Monday–Sunday, with no daily minimum.
At the end of the week, submit your actual steps on the weekly form. Fall short? A Bonus Challenge will appear after you submit, so you can still complete the city.
Goals reset every Monday, and your actual steps keep adding to your leaderboard total. No stairs required.</t>
  </si>
  <si>
    <t>Type only in the white boxes with orange borders. Everything else calculates automatically.</t>
  </si>
  <si>
    <t>Day</t>
  </si>
  <si>
    <t>Date</t>
  </si>
  <si>
    <t>Steps</t>
  </si>
  <si>
    <t>Monday</t>
  </si>
  <si>
    <t>Tuesday</t>
  </si>
  <si>
    <t>Wednesday</t>
  </si>
  <si>
    <t>Thursday</t>
  </si>
  <si>
    <t>Friday</t>
  </si>
  <si>
    <t>Saturday</t>
  </si>
  <si>
    <t>Sunday</t>
  </si>
  <si>
    <t>Weekly Total</t>
  </si>
  <si>
    <t>Steps Remaining</t>
  </si>
  <si>
    <t>Steps Beyond Goal</t>
  </si>
  <si>
    <t>City Status</t>
  </si>
  <si>
    <t>Progress</t>
  </si>
  <si>
    <t>Days Logged</t>
  </si>
  <si>
    <t>Didn’t reach the weekly step goal? Submit your actual steps anyway. If you are below the goal, your Bonus Challenge will appear after submission. Complete it to finish the city. Bonus Challenges do not add steps to your leaderboard total.</t>
  </si>
  <si>
    <t>URBAN ASCENT — SETUP</t>
  </si>
  <si>
    <t>Edit the blue cells. The Tracker sheet reads every goal, date, checkpoint and link from here; nothing is hard-coded on the Tracker.</t>
  </si>
  <si>
    <t>Program start (must be a Monday)</t>
  </si>
  <si>
    <t>Program end</t>
  </si>
  <si>
    <t>Week</t>
  </si>
  <si>
    <t>City</t>
  </si>
  <si>
    <t>Final Structure</t>
  </si>
  <si>
    <t>Week Start (Mon)</t>
  </si>
  <si>
    <t>Week End (Sun)</t>
  </si>
  <si>
    <t>Weekly Goal (steps)</t>
  </si>
  <si>
    <t>Virtual Journey (steps to arrive)</t>
  </si>
  <si>
    <t>Final Ascent (stairs)</t>
  </si>
  <si>
    <t>Check: Journey + Ascent = Goal</t>
  </si>
  <si>
    <t>Journey page URL</t>
  </si>
  <si>
    <t>Submit steps URL</t>
  </si>
  <si>
    <t>Stamp icon</t>
  </si>
  <si>
    <t>Paris</t>
  </si>
  <si>
    <t>Eiffel Tower</t>
  </si>
  <si>
    <t>https://bettermelmc.com/paris</t>
  </si>
  <si>
    <t>https://lexmed.wufoo.com/forms/z1q6mv6001lw3pk/</t>
  </si>
  <si>
    <t>🗼</t>
  </si>
  <si>
    <t>New York</t>
  </si>
  <si>
    <t>Empire State Building</t>
  </si>
  <si>
    <t>https://bettermelmc.com/newyork</t>
  </si>
  <si>
    <t>https://lexmed.wufoo.com/forms/z55mzg10b846mv/</t>
  </si>
  <si>
    <t>🗽</t>
  </si>
  <si>
    <t>Shanghai</t>
  </si>
  <si>
    <t>Shanghai Tower</t>
  </si>
  <si>
    <t>https://bettermelmc.com/shanghai</t>
  </si>
  <si>
    <t>https://lexmed.wufoo.com/forms/zimpneo1u7ze6v/</t>
  </si>
  <si>
    <t>🏙️</t>
  </si>
  <si>
    <t>Dubai</t>
  </si>
  <si>
    <t>Burj Khalifa</t>
  </si>
  <si>
    <t>https://bettermelmc.com/dubai</t>
  </si>
  <si>
    <t>https://lexmed.wufoo.com/forms/zg0qnjg0nrqxa2/</t>
  </si>
  <si>
    <t>🏜️</t>
  </si>
  <si>
    <t>Leave a URL cell blank and the Tracker shows “(link coming soon)” instead of a link.</t>
  </si>
  <si>
    <t>CHECKPOINTS</t>
  </si>
  <si>
    <t>Each block maps a weekly step total to a virtual location. Keep step totals in ascending order, start every block at 0, and leave unused rows blank (up to 12 rows per week). Checkpoints are virtual progress, not walking distance.</t>
  </si>
  <si>
    <t>Step total</t>
  </si>
  <si>
    <t>Virtual location</t>
  </si>
  <si>
    <t>Landmark line (shown on the Tracker under the location)</t>
  </si>
  <si>
    <t>Start: Sacré-Cœur / Montmartre</t>
  </si>
  <si>
    <t>Bonjour, Paris! Your climb begins here.</t>
  </si>
  <si>
    <t>Louvre</t>
  </si>
  <si>
    <t>Art and a whole lot of steps ahead. Keep walking!</t>
  </si>
  <si>
    <t>Notre-Dame</t>
  </si>
  <si>
    <t>Take in the view and keep the momentum going.</t>
  </si>
  <si>
    <t>Luxembourg Gardens</t>
  </si>
  <si>
    <t>A green pause on the Left Bank. Breathe and keep going.</t>
  </si>
  <si>
    <t>Arc de Triomphe</t>
  </si>
  <si>
    <t>Your steps are adding up fast. Keep it rolling!</t>
  </si>
  <si>
    <t>Trocadéro</t>
  </si>
  <si>
    <t>The Eiffel Tower is in sight. Finish strong!</t>
  </si>
  <si>
    <t>Eiffel Tower Base</t>
  </si>
  <si>
    <t>You made it to the base. Now the big climb begins!</t>
  </si>
  <si>
    <t>Top of Eiffel Tower (Paris Complete)</t>
  </si>
  <si>
    <t>You did it!</t>
  </si>
  <si>
    <t>Start: Central Park / Bethesda Terrace</t>
  </si>
  <si>
    <t>Welcome to New York! Let's hit the pavement.</t>
  </si>
  <si>
    <t>Rockefeller Center</t>
  </si>
  <si>
    <t>Big-city energy. Keep your pace steady.</t>
  </si>
  <si>
    <t>Times Square</t>
  </si>
  <si>
    <t>Bright lights, big steps. Keep moving!</t>
  </si>
  <si>
    <t>Bryant Park</t>
  </si>
  <si>
    <t>A breather in the middle of Midtown. Keep going!</t>
  </si>
  <si>
    <t>Flatiron Building</t>
  </si>
  <si>
    <t>Almost there. The skyline is calling.</t>
  </si>
  <si>
    <t>Arrive at Empire State Building</t>
  </si>
  <si>
    <t>The Empire State Building is right here. Start the climb!</t>
  </si>
  <si>
    <t>86th-floor Observatory. New York complete.</t>
  </si>
  <si>
    <t>Start: Jing'an Temple</t>
  </si>
  <si>
    <t>Welcome to Shanghai! Your journey begins here.</t>
  </si>
  <si>
    <t>People's Square</t>
  </si>
  <si>
    <t>The city opens up. Keep your stride.</t>
  </si>
  <si>
    <t>Nanjing Road</t>
  </si>
  <si>
    <t>Busy streets, busy steps. Keep it rolling!</t>
  </si>
  <si>
    <t>The Bund</t>
  </si>
  <si>
    <t>Skyline views across the river. Keep going!</t>
  </si>
  <si>
    <t>Yu Garden</t>
  </si>
  <si>
    <t>A moment of calm, then on to the skyline.</t>
  </si>
  <si>
    <t>Oriental Pearl Tower / Lujiazui</t>
  </si>
  <si>
    <t>The towers of Lujiazui are just ahead!</t>
  </si>
  <si>
    <t>Arrive at Shanghai Tower</t>
  </si>
  <si>
    <t>You're at the base of Shanghai Tower. Start the climb!</t>
  </si>
  <si>
    <t>1,000 ascent steps</t>
  </si>
  <si>
    <t>1,000 stairs up. Keep climbing!</t>
  </si>
  <si>
    <t>2,000 ascent steps</t>
  </si>
  <si>
    <t>2,000 stairs done. The top is in reach!</t>
  </si>
  <si>
    <t>3,000 ascent steps</t>
  </si>
  <si>
    <t>3,000 stairs! Nearly at the top.</t>
  </si>
  <si>
    <t>119th floor. Shanghai complete.</t>
  </si>
  <si>
    <t>Start: Gold Souk / Dubai Creek</t>
  </si>
  <si>
    <t>Marhaba, Dubai! The longest journey starts here.</t>
  </si>
  <si>
    <t>Al Fahidi Historical Neighbourhood</t>
  </si>
  <si>
    <t>Old Dubai charm. Keep the pace steady.</t>
  </si>
  <si>
    <t>Dubai Frame</t>
  </si>
  <si>
    <t>Old meets new. Keep going!</t>
  </si>
  <si>
    <t>Museum of the Future</t>
  </si>
  <si>
    <t>The modern skyline rises ahead.</t>
  </si>
  <si>
    <t>Dubai Mall / Dubai Fountain</t>
  </si>
  <si>
    <t>Final stretch to the world's tallest tower!</t>
  </si>
  <si>
    <t>Arrive at Burj Khalifa</t>
  </si>
  <si>
    <t>You've reached the base of the Burj Khalifa. Climb time!</t>
  </si>
  <si>
    <t>2,000 stairs up. The top is near!</t>
  </si>
  <si>
    <t>Level 160. Dubai complete.</t>
  </si>
  <si>
    <t>RANK TITLES (shown under the cumulative total)</t>
  </si>
  <si>
    <t>Cumulative steps from</t>
  </si>
  <si>
    <t>Rank title</t>
  </si>
  <si>
    <t>🎒 Tourist</t>
  </si>
  <si>
    <t>🧭 Explorer</t>
  </si>
  <si>
    <t>🏙️ Local</t>
  </si>
  <si>
    <t>🚀 Trailblazer</t>
  </si>
  <si>
    <t>👑 Urban Legend</t>
  </si>
  <si>
    <t>Keep thresholds ascending. The top rank is linked to the sum of all four weekly goals. Rank thresholds are program-creator choices, not sourced figures.</t>
  </si>
  <si>
    <t>NOTES AND SOURCES</t>
  </si>
  <si>
    <t>• Weekly goals (37,020 / 38,682 / 40,620 / 58,064) are carried over from the original Summit Series tracker.</t>
  </si>
  <si>
    <t>• Final-ascent stair counts (Eiffel Tower 1,665; Empire State Building Run-Up 1,576; Shanghai Tower 3,398; Burj Khalifa 2,909) and all checkpoint step totals come from the Urban Ascent route design supplied by the program creator.</t>
  </si>
  <si>
    <t>• The last checkpoint in each block is linked to that week's goal, so changing a goal moves the finish line automatically.</t>
  </si>
  <si>
    <t>• Landmark lines are short motivational captions written for this tracker; edit freely. They contain no factual claims that need sourcing.</t>
  </si>
  <si>
    <t>• Bonus Challenge: the Bonus Challenge box on the Tracker appears only once a week has ended (its last day or later) and the weekly total is below that week's goal. Choosing Yes completes that week (status, passport stamp, Cities Completed). It never adds steps; the leaderboard total is actual steps only.</t>
  </si>
  <si>
    <t>• Journey + Ascent equals the weekly goal for all four cities (see the Check column above).</t>
  </si>
  <si>
    <t>• The Tracker's “Current City” follows today's date against the Week Start dates above.</t>
  </si>
  <si>
    <t>• Both sheets are protected without a password (Review &gt; Unprotect Sheet) to prevent accidents. On Setup, only the blue input cells are editable. To lock Setup away from participants, hide the sheet before distributing.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</si>
</sst>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 d"/>
    <numFmt numFmtId="165" formatCode="mmm\ d&quot;, &quot;yyyy"/>
  </numFmts>
  <fonts count="26" x14ac:knownFonts="1">
    <font>
      <sz val="11"/>
      <color theme="1"/>
      <name val="Calibri"/>
      <family val="2"/>
      <charset val="1"/>
    </font>
    <font>
      <b/>
      <sz val="20"/>
      <color rgb="FFFFFFFF"/>
      <name val="Aptos"/>
      <charset val="1"/>
    </font>
    <font>
      <b/>
      <sz val="10"/>
      <color rgb="FF173A5E"/>
      <name val="Aptos"/>
      <charset val="1"/>
    </font>
    <font>
      <b/>
      <sz val="20"/>
      <color rgb="FF173A5E"/>
      <name val="Aptos"/>
      <charset val="1"/>
    </font>
    <font>
      <b/>
      <sz val="11"/>
      <color rgb="FF173A5E"/>
      <name val="Aptos"/>
      <charset val="1"/>
    </font>
    <font>
      <b/>
      <sz val="13"/>
      <color rgb="FFFFFFFF"/>
      <name val="Aptos"/>
      <charset val="1"/>
    </font>
    <font>
      <b/>
      <sz val="11"/>
      <color rgb="FFFFFFFF"/>
      <name val="Aptos"/>
      <charset val="1"/>
    </font>
    <font>
      <sz val="11"/>
      <name val="Aptos"/>
      <charset val="1"/>
    </font>
    <font>
      <i/>
      <sz val="10"/>
      <color rgb="FF173A5E"/>
      <name val="Aptos"/>
      <charset val="1"/>
    </font>
    <font>
      <b/>
      <sz val="14"/>
      <name val="Aptos"/>
      <charset val="1"/>
    </font>
    <font>
      <b/>
      <sz val="11"/>
      <name val="Aptos"/>
      <charset val="1"/>
    </font>
    <font>
      <b/>
      <sz val="13"/>
      <name val="Aptos"/>
      <charset val="1"/>
    </font>
    <font>
      <b/>
      <sz val="10"/>
      <color rgb="FFFFFFFF"/>
      <name val="Aptos"/>
      <charset val="1"/>
    </font>
    <font>
      <b/>
      <sz val="12"/>
      <color rgb="FF173A5E"/>
      <name val="Aptos"/>
      <charset val="1"/>
    </font>
    <font>
      <b/>
      <sz val="10"/>
      <color rgb="FF0B8C95"/>
      <name val="Aptos"/>
      <charset val="1"/>
    </font>
    <font>
      <b/>
      <sz val="11"/>
      <color rgb="FFB34F12"/>
      <name val="Aptos"/>
      <charset val="1"/>
    </font>
    <font>
      <sz val="11"/>
      <color rgb="FF173A5E"/>
      <name val="Aptos"/>
      <charset val="1"/>
    </font>
    <font>
      <u/>
      <sz val="10"/>
      <color rgb="FF0B8C95"/>
      <name val="Aptos"/>
      <charset val="1"/>
    </font>
    <font>
      <b/>
      <sz val="10"/>
      <color rgb="FFB34F12"/>
      <name val="Aptos"/>
      <charset val="1"/>
    </font>
    <font>
      <b/>
      <sz val="10"/>
      <color rgb="FF0E2540"/>
      <name val="Aptos"/>
      <charset val="1"/>
    </font>
    <font>
      <b/>
      <sz val="16"/>
      <color rgb="FF173A5E"/>
      <name val="Aptos"/>
      <charset val="1"/>
    </font>
    <font>
      <i/>
      <sz val="10"/>
      <name val="Aptos"/>
      <charset val="1"/>
    </font>
    <font>
      <sz val="11"/>
      <color rgb="FF0000FF"/>
      <name val="Aptos"/>
      <charset val="1"/>
    </font>
    <font>
      <b/>
      <sz val="11"/>
      <color rgb="FFC00000"/>
      <name val="Aptos"/>
      <charset val="1"/>
    </font>
    <font>
      <b/>
      <sz val="13"/>
      <color rgb="FF173A5E"/>
      <name val="Aptos"/>
      <charset val="1"/>
    </font>
    <font>
      <sz val="10"/>
      <color rgb="FF000000"/>
      <name val="Aptos"/>
      <charset val="1"/>
    </font>
  </fonts>
  <fills count="9">
    <fill>
      <patternFill patternType="none"/>
    </fill>
    <fill>
      <patternFill patternType="gray125"/>
    </fill>
    <fill>
      <patternFill patternType="solid">
        <fgColor rgb="FF173A5E"/>
        <bgColor rgb="FF0E2540"/>
      </patternFill>
    </fill>
    <fill>
      <patternFill patternType="solid">
        <fgColor rgb="FFEAF3F5"/>
        <bgColor rgb="FFFFF8E1"/>
      </patternFill>
    </fill>
    <fill>
      <patternFill patternType="solid">
        <fgColor rgb="FFE9742B"/>
        <bgColor rgb="FFFF8080"/>
      </patternFill>
    </fill>
    <fill>
      <patternFill patternType="solid">
        <fgColor rgb="FF0B8C95"/>
        <bgColor rgb="FF008080"/>
      </patternFill>
    </fill>
    <fill>
      <patternFill patternType="solid">
        <fgColor rgb="FFFFFFFF"/>
        <bgColor rgb="FFFFF8E1"/>
      </patternFill>
    </fill>
    <fill>
      <patternFill patternType="solid">
        <fgColor rgb="FF0E2540"/>
        <bgColor rgb="FF173A5E"/>
      </patternFill>
    </fill>
    <fill>
      <patternFill patternType="solid">
        <fgColor rgb="FFFFF8E1"/>
        <bgColor rgb="FFFFFFFF"/>
      </patternFill>
    </fill>
  </fills>
  <borders count="3">
    <border>
      <left/>
      <right/>
      <top/>
      <bottom/>
      <diagonal/>
    </border>
    <border>
      <left style="thin">
        <color rgb="FFB8CCD3"/>
      </left>
      <right style="thin">
        <color rgb="FFB8CCD3"/>
      </right>
      <top style="thin">
        <color rgb="FFB8CCD3"/>
      </top>
      <bottom style="thin">
        <color rgb="FFB8CCD3"/>
      </bottom>
      <diagonal/>
    </border>
    <border>
      <left style="medium">
        <color rgb="FFE9742B"/>
      </left>
      <right style="medium">
        <color rgb="FFE9742B"/>
      </right>
      <top style="medium">
        <color rgb="FFE9742B"/>
      </top>
      <bottom style="medium">
        <color rgb="FFE9742B"/>
      </bottom>
      <diagonal/>
    </border>
  </borders>
  <cellStyleXfs count="1">
    <xf numFmtId="0" fontId="0" fillId="0" borderId="0"/>
  </cellStyleXfs>
  <cellXfs count="52">
    <xf numFmtId="0" fontId="0" fillId="0" borderId="0" xfId="0"/>
    <xf numFmtId="0" fontId="12" fillId="5" borderId="0"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6" fillId="4"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8" fillId="0" borderId="0" xfId="0" applyFont="1" applyBorder="1" applyAlignment="1">
      <alignment horizontal="center" vertical="center" wrapText="1"/>
    </xf>
    <xf numFmtId="0" fontId="7" fillId="3" borderId="0" xfId="0" applyFont="1" applyFill="1" applyBorder="1" applyAlignment="1">
      <alignment horizontal="left" vertical="center" wrapText="1"/>
    </xf>
    <xf numFmtId="0" fontId="6" fillId="5" borderId="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3" fontId="3" fillId="3" borderId="0" xfId="0" applyNumberFormat="1" applyFont="1" applyFill="1" applyBorder="1" applyAlignment="1">
      <alignment horizontal="center" vertical="center" wrapText="1"/>
    </xf>
    <xf numFmtId="0" fontId="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164" fontId="7" fillId="3" borderId="1" xfId="0" applyNumberFormat="1" applyFont="1" applyFill="1" applyBorder="1" applyAlignment="1">
      <alignment horizontal="center" vertical="center" wrapText="1"/>
    </xf>
    <xf numFmtId="3" fontId="9" fillId="6" borderId="2" xfId="0" applyNumberFormat="1" applyFont="1" applyFill="1" applyBorder="1" applyAlignment="1" applyProtection="1">
      <alignment horizontal="right" vertical="center"/>
      <protection locked="0"/>
    </xf>
    <xf numFmtId="3" fontId="10"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9" fontId="10" fillId="3" borderId="1" xfId="0" applyNumberFormat="1" applyFont="1" applyFill="1" applyBorder="1" applyAlignment="1">
      <alignment horizontal="center" vertical="center" wrapText="1"/>
    </xf>
    <xf numFmtId="0" fontId="11" fillId="3" borderId="1" xfId="0" applyFont="1" applyFill="1" applyBorder="1" applyAlignment="1" applyProtection="1">
      <alignment horizontal="center" vertical="center" wrapText="1"/>
      <protection locked="0"/>
    </xf>
    <xf numFmtId="0" fontId="20" fillId="0" borderId="0" xfId="0" applyFont="1"/>
    <xf numFmtId="0" fontId="21" fillId="0" borderId="0" xfId="0" applyFont="1"/>
    <xf numFmtId="0" fontId="10" fillId="0" borderId="0" xfId="0" applyFont="1"/>
    <xf numFmtId="165" fontId="22" fillId="8" borderId="1" xfId="0" applyNumberFormat="1" applyFont="1" applyFill="1" applyBorder="1" applyProtection="1">
      <protection locked="0"/>
    </xf>
    <xf numFmtId="0" fontId="23" fillId="0" borderId="0" xfId="0" applyFont="1"/>
    <xf numFmtId="165" fontId="7" fillId="0" borderId="1" xfId="0" applyNumberFormat="1" applyFont="1" applyBorder="1"/>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2" fillId="8" borderId="1" xfId="0" applyFont="1" applyFill="1" applyBorder="1" applyProtection="1">
      <protection locked="0"/>
    </xf>
    <xf numFmtId="164" fontId="7" fillId="0" borderId="1" xfId="0" applyNumberFormat="1" applyFont="1" applyBorder="1" applyAlignment="1">
      <alignment horizontal="center" vertical="center" wrapText="1"/>
    </xf>
    <xf numFmtId="3" fontId="22" fillId="8" borderId="1" xfId="0" applyNumberFormat="1" applyFont="1" applyFill="1" applyBorder="1" applyProtection="1">
      <protection locked="0"/>
    </xf>
    <xf numFmtId="0" fontId="22" fillId="8" borderId="1" xfId="0" applyFont="1" applyFill="1" applyBorder="1" applyAlignment="1" applyProtection="1">
      <alignment horizontal="center" vertical="center" wrapText="1"/>
      <protection locked="0"/>
    </xf>
    <xf numFmtId="0" fontId="24" fillId="0" borderId="0" xfId="0" applyFont="1"/>
    <xf numFmtId="0" fontId="0" fillId="5" borderId="0" xfId="0" applyFill="1"/>
    <xf numFmtId="0" fontId="4" fillId="3" borderId="1" xfId="0" applyFont="1" applyFill="1" applyBorder="1"/>
    <xf numFmtId="0" fontId="2" fillId="0" borderId="0" xfId="0" applyFont="1"/>
    <xf numFmtId="0" fontId="25" fillId="0" borderId="0" xfId="0" applyFont="1"/>
    <xf numFmtId="0" fontId="13"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0" borderId="0" xfId="0" applyFont="1" applyBorder="1" applyAlignment="1">
      <alignment horizontal="center" vertical="center" wrapText="1"/>
    </xf>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6" fillId="7" borderId="0"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6" fillId="5" borderId="0" xfId="0" applyFont="1" applyFill="1" applyBorder="1"/>
    <xf numFmtId="0" fontId="4" fillId="3" borderId="1" xfId="0" applyFont="1" applyFill="1" applyBorder="1"/>
    <xf numFmtId="0" fontId="22" fillId="8" borderId="1" xfId="0" applyFont="1" applyFill="1" applyBorder="1" applyAlignment="1" applyProtection="1">
      <alignment horizontal="left" vertical="center" wrapText="1"/>
      <protection locked="0"/>
    </xf>
  </cellXfs>
  <cellStyles count="1">
    <cellStyle name="Normal" xfId="0" builtinId="0"/>
  </cellStyles>
  <dxfs count="25">
    <dxf>
      <fill>
        <patternFill>
          <bgColor rgb="FFFFFFFF"/>
        </patternFill>
      </fill>
      <border diagonalUp="0" diagonalDown="0">
        <left style="thin">
          <color rgb="FFE9742B"/>
        </left>
        <right style="thin">
          <color rgb="FFE9742B"/>
        </right>
        <top style="thin">
          <color rgb="FFE9742B"/>
        </top>
        <bottom style="thin">
          <color rgb="FFE9742B"/>
        </bottom>
      </border>
    </dxf>
    <dxf>
      <font>
        <b/>
        <color rgb="FF44505C"/>
        <name val="Aptos"/>
        <charset val="1"/>
      </font>
      <fill>
        <patternFill>
          <bgColor rgb="FFD9DEE3"/>
        </patternFill>
      </fill>
    </dxf>
    <dxf>
      <font>
        <b/>
        <color rgb="FF7A3208"/>
        <name val="Aptos"/>
        <charset val="1"/>
      </font>
      <fill>
        <patternFill>
          <bgColor rgb="FFFBD9C2"/>
        </patternFill>
      </fill>
    </dxf>
    <dxf>
      <font>
        <b/>
        <color rgb="FFFFFFFF"/>
        <name val="Aptos"/>
        <charset val="1"/>
      </font>
      <fill>
        <patternFill>
          <bgColor rgb="FF0B8C95"/>
        </patternFill>
      </fill>
    </dxf>
    <dxf>
      <fill>
        <patternFill>
          <bgColor rgb="FFFFFFFF"/>
        </patternFill>
      </fill>
      <border diagonalUp="0" diagonalDown="0">
        <left style="thin">
          <color rgb="FFE9742B"/>
        </left>
        <right style="thin">
          <color rgb="FFE9742B"/>
        </right>
        <top style="thin">
          <color rgb="FFE9742B"/>
        </top>
        <bottom style="thin">
          <color rgb="FFE9742B"/>
        </bottom>
      </border>
    </dxf>
    <dxf>
      <font>
        <b/>
        <color rgb="FF44505C"/>
        <name val="Aptos"/>
        <charset val="1"/>
      </font>
      <fill>
        <patternFill>
          <bgColor rgb="FFD9DEE3"/>
        </patternFill>
      </fill>
    </dxf>
    <dxf>
      <font>
        <b/>
        <color rgb="FF7A3208"/>
        <name val="Aptos"/>
        <charset val="1"/>
      </font>
      <fill>
        <patternFill>
          <bgColor rgb="FFFBD9C2"/>
        </patternFill>
      </fill>
    </dxf>
    <dxf>
      <font>
        <b/>
        <color rgb="FFFFFFFF"/>
        <name val="Aptos"/>
        <charset val="1"/>
      </font>
      <fill>
        <patternFill>
          <bgColor rgb="FF0B8C95"/>
        </patternFill>
      </fill>
    </dxf>
    <dxf>
      <font>
        <b/>
        <color rgb="FFFFFFFF"/>
        <name val="Aptos"/>
        <charset val="1"/>
      </font>
      <fill>
        <patternFill>
          <bgColor rgb="FFE9742B"/>
        </patternFill>
      </fill>
    </dxf>
    <dxf>
      <fill>
        <patternFill>
          <bgColor rgb="FFE9742B"/>
        </patternFill>
      </fill>
    </dxf>
    <dxf>
      <font>
        <b/>
        <color rgb="FFFFFFFF"/>
        <name val="Aptos"/>
        <charset val="1"/>
      </font>
      <fill>
        <patternFill>
          <bgColor rgb="FFE9742B"/>
        </patternFill>
      </fill>
    </dxf>
    <dxf>
      <fill>
        <patternFill>
          <bgColor rgb="FFE9742B"/>
        </patternFill>
      </fill>
    </dxf>
    <dxf>
      <fill>
        <patternFill>
          <bgColor rgb="FFFFFFFF"/>
        </patternFill>
      </fill>
      <border diagonalUp="0" diagonalDown="0">
        <left style="thin">
          <color rgb="FFE9742B"/>
        </left>
        <right style="thin">
          <color rgb="FFE9742B"/>
        </right>
        <top style="thin">
          <color rgb="FFE9742B"/>
        </top>
        <bottom style="thin">
          <color rgb="FFE9742B"/>
        </bottom>
      </border>
    </dxf>
    <dxf>
      <font>
        <b/>
        <color rgb="FF44505C"/>
        <name val="Aptos"/>
        <charset val="1"/>
      </font>
      <fill>
        <patternFill>
          <bgColor rgb="FFD9DEE3"/>
        </patternFill>
      </fill>
    </dxf>
    <dxf>
      <font>
        <b/>
        <color rgb="FF7A3208"/>
        <name val="Aptos"/>
        <charset val="1"/>
      </font>
      <fill>
        <patternFill>
          <bgColor rgb="FFFBD9C2"/>
        </patternFill>
      </fill>
    </dxf>
    <dxf>
      <font>
        <b/>
        <color rgb="FFFFFFFF"/>
        <name val="Aptos"/>
        <charset val="1"/>
      </font>
      <fill>
        <patternFill>
          <bgColor rgb="FF0B8C95"/>
        </patternFill>
      </fill>
    </dxf>
    <dxf>
      <fill>
        <patternFill>
          <bgColor rgb="FFFFFFFF"/>
        </patternFill>
      </fill>
      <border diagonalUp="0" diagonalDown="0">
        <left style="thin">
          <color rgb="FFE9742B"/>
        </left>
        <right style="thin">
          <color rgb="FFE9742B"/>
        </right>
        <top style="thin">
          <color rgb="FFE9742B"/>
        </top>
        <bottom style="thin">
          <color rgb="FFE9742B"/>
        </bottom>
      </border>
    </dxf>
    <dxf>
      <font>
        <b/>
        <color rgb="FF44505C"/>
        <name val="Aptos"/>
        <charset val="1"/>
      </font>
      <fill>
        <patternFill>
          <bgColor rgb="FFD9DEE3"/>
        </patternFill>
      </fill>
    </dxf>
    <dxf>
      <font>
        <b/>
        <color rgb="FF7A3208"/>
        <name val="Aptos"/>
        <charset val="1"/>
      </font>
      <fill>
        <patternFill>
          <bgColor rgb="FFFBD9C2"/>
        </patternFill>
      </fill>
    </dxf>
    <dxf>
      <font>
        <b/>
        <color rgb="FFFFFFFF"/>
        <name val="Aptos"/>
        <charset val="1"/>
      </font>
      <fill>
        <patternFill>
          <bgColor rgb="FF0B8C95"/>
        </patternFill>
      </fill>
    </dxf>
    <dxf>
      <fill>
        <patternFill>
          <bgColor rgb="FF0B8C95"/>
        </patternFill>
      </fill>
    </dxf>
    <dxf>
      <font>
        <b/>
        <color rgb="FFFFFFFF"/>
        <name val="Aptos"/>
        <charset val="1"/>
      </font>
      <fill>
        <patternFill>
          <bgColor rgb="FFE9742B"/>
        </patternFill>
      </fill>
    </dxf>
    <dxf>
      <fill>
        <patternFill>
          <bgColor rgb="FFE9742B"/>
        </patternFill>
      </fill>
    </dxf>
    <dxf>
      <font>
        <b/>
        <color rgb="FFFFFFFF"/>
        <name val="Aptos"/>
        <charset val="1"/>
      </font>
      <fill>
        <patternFill>
          <bgColor rgb="FFE9742B"/>
        </patternFill>
      </fill>
    </dxf>
    <dxf>
      <fill>
        <patternFill>
          <bgColor rgb="FFE9742B"/>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B8C95"/>
      <rgbColor rgb="FFB8CCD3"/>
      <rgbColor rgb="FF808080"/>
      <rgbColor rgb="FF9999FF"/>
      <rgbColor rgb="FFB34F12"/>
      <rgbColor rgb="FFFFF8E1"/>
      <rgbColor rgb="FFEAF3F5"/>
      <rgbColor rgb="FF660066"/>
      <rgbColor rgb="FFFF8080"/>
      <rgbColor rgb="FF0066CC"/>
      <rgbColor rgb="FFD9DEE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D9C2"/>
      <rgbColor rgb="FF3366FF"/>
      <rgbColor rgb="FF33CCCC"/>
      <rgbColor rgb="FF99CC00"/>
      <rgbColor rgb="FFFFCC00"/>
      <rgbColor rgb="FFFF9900"/>
      <rgbColor rgb="FFE9742B"/>
      <rgbColor rgb="FF666699"/>
      <rgbColor rgb="FF969696"/>
      <rgbColor rgb="FF173A5E"/>
      <rgbColor rgb="FF339966"/>
      <rgbColor rgb="FF003300"/>
      <rgbColor rgb="FF333300"/>
      <rgbColor rgb="FF7A3208"/>
      <rgbColor rgb="FF993366"/>
      <rgbColor rgb="FF44505C"/>
      <rgbColor rgb="FF0E25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66"/>
  <sheetViews>
    <sheetView showGridLines="0" showRowColHeaders="0" tabSelected="1" zoomScaleNormal="100" workbookViewId="0">
      <pane ySplit="7" topLeftCell="A8" activePane="bottomLeft" state="frozen"/>
      <selection pane="bottomLeft" activeCell="L18" sqref="L18"/>
    </sheetView>
  </sheetViews>
  <sheetFormatPr defaultColWidth="8.7109375" defaultRowHeight="15" x14ac:dyDescent="0.25"/>
  <cols>
    <col min="1" max="1" width="2" customWidth="1"/>
    <col min="2" max="2" width="16" customWidth="1"/>
    <col min="3" max="3" width="13" customWidth="1"/>
    <col min="4" max="4" width="24" customWidth="1"/>
    <col min="5" max="5" width="3" customWidth="1"/>
    <col min="6" max="6" width="16" customWidth="1"/>
    <col min="7" max="7" width="13" customWidth="1"/>
    <col min="8" max="8" width="24" customWidth="1"/>
    <col min="9" max="9" width="2" customWidth="1"/>
  </cols>
  <sheetData>
    <row r="1" spans="2:8" ht="6" customHeight="1" x14ac:dyDescent="0.25"/>
    <row r="2" spans="2:8" ht="36" customHeight="1" x14ac:dyDescent="0.25">
      <c r="B2" s="14" t="str">
        <f>"URBAN ASCENT  ·  "&amp;TEXT(Setup!D4,"mmmm d")&amp;" – "&amp;TEXT(Setup!D5,"mmmm d, yyyy")</f>
        <v>URBAN ASCENT  ·  October 5 – November 1, 2026</v>
      </c>
      <c r="C2" s="14"/>
      <c r="D2" s="14"/>
      <c r="E2" s="14"/>
      <c r="F2" s="14"/>
      <c r="G2" s="14"/>
      <c r="H2" s="14"/>
    </row>
    <row r="3" spans="2:8" ht="18" customHeight="1" x14ac:dyDescent="0.25">
      <c r="B3" s="13" t="s">
        <v>0</v>
      </c>
      <c r="C3" s="13"/>
      <c r="D3" s="13"/>
      <c r="F3" s="13" t="s">
        <v>1</v>
      </c>
      <c r="G3" s="13"/>
      <c r="H3" s="13"/>
    </row>
    <row r="4" spans="2:8" ht="31.5" customHeight="1" x14ac:dyDescent="0.25">
      <c r="B4" s="12" t="str">
        <f>((D26="COMPLETE")+(H26="COMPLETE")+(D52="COMPLETE")+(H52="COMPLETE"))&amp;" / 4"</f>
        <v>0 / 4</v>
      </c>
      <c r="C4" s="12"/>
      <c r="D4" s="12"/>
      <c r="F4" s="11">
        <f>D23+H23+D49+H49</f>
        <v>0</v>
      </c>
      <c r="G4" s="11"/>
      <c r="H4" s="11"/>
    </row>
    <row r="5" spans="2:8" ht="21.75" customHeight="1" x14ac:dyDescent="0.25">
      <c r="B5" s="10" t="str">
        <f>"RANK:  "&amp;INDEX(Setup!$C$79:$C$83,MATCH((D23+H23+D49+H49),Setup!$B$79:$B$83,1))&amp;IF(MATCH((D23+H23+D49+H49),Setup!$B$79:$B$83,1)&gt;=5,"   •   Top rank reached!","   •   "&amp;TEXT(INDEX(Setup!$B$79:$B$83,MATCH((D23+H23+D49+H49),Setup!$B$79:$B$83,1)+1)-(D23+H23+D49+H49),"#,##0")&amp;" steps to "&amp;INDEX(Setup!$C$79:$C$83,MATCH((D23+H23+D49+H49),Setup!$B$79:$B$83,1)+1))</f>
        <v>RANK:  🎒 Tourist   •   30,000 steps to 🧭 Explorer</v>
      </c>
      <c r="C5" s="10"/>
      <c r="D5" s="10"/>
      <c r="E5" s="10"/>
      <c r="F5" s="10"/>
      <c r="G5" s="10"/>
      <c r="H5" s="10"/>
    </row>
    <row r="6" spans="2:8" ht="25.5" customHeight="1" x14ac:dyDescent="0.25">
      <c r="B6" s="9" t="str">
        <f ca="1">IF(((D26="COMPLETE")+(H26="COMPLETE")+(D52="COMPLETE")+(H52="COMPLETE"))=4,"🏆 URBAN ASCENT COMPLETE — all 4 cities conquered!",IF(TODAY()&lt;Setup!$D$8,"First City: "&amp;Setup!$B$8&amp;" • Begins "&amp;TEXT(Setup!$D$8,"mmmm d"),IF(TODAY()&gt;Setup!$E$11,"Program complete","Current City: "&amp;INDEX(Setup!$B$8:$B$11,MATCH(TODAY(),Setup!$D$8:$D$11,1)))))</f>
        <v>First City: Paris • Begins October 5</v>
      </c>
      <c r="C6" s="9"/>
      <c r="D6" s="9"/>
      <c r="E6" s="9"/>
      <c r="F6" s="9"/>
      <c r="G6" s="9"/>
      <c r="H6" s="9"/>
    </row>
    <row r="7" spans="2:8" ht="25.5" customHeight="1" x14ac:dyDescent="0.25">
      <c r="B7" s="8" t="str">
        <f>"PASSPORT   "&amp;Setup!$L$8&amp;" "&amp;UPPER(Setup!$B$8)&amp;IF(D26="COMPLETE"," ★"," ☆")&amp;"     "&amp;Setup!$L$9&amp;" "&amp;UPPER(Setup!$B$9)&amp;IF(H26="COMPLETE"," ★"," ☆")&amp;"     "&amp;Setup!$L$10&amp;" "&amp;UPPER(Setup!$B$10)&amp;IF(D52="COMPLETE"," ★"," ☆")&amp;"     "&amp;Setup!$L$11&amp;" "&amp;UPPER(Setup!$B$11)&amp;IF(H52="COMPLETE"," ★"," ☆")</f>
        <v>PASSPORT   🗼 PARIS ☆     🗽 NEW YORK ☆     🏙️ SHANGHAI ☆     🏜️ DUBAI ☆</v>
      </c>
      <c r="C7" s="8"/>
      <c r="D7" s="8"/>
      <c r="E7" s="8"/>
      <c r="F7" s="8"/>
      <c r="G7" s="8"/>
      <c r="H7" s="8"/>
    </row>
    <row r="8" spans="2:8" ht="7.5" customHeight="1" x14ac:dyDescent="0.25"/>
    <row r="9" spans="2:8" ht="19.5" customHeight="1" x14ac:dyDescent="0.25">
      <c r="B9" s="7" t="s">
        <v>2</v>
      </c>
      <c r="C9" s="7"/>
      <c r="D9" s="7"/>
      <c r="E9" s="7"/>
      <c r="F9" s="7"/>
      <c r="G9" s="7"/>
      <c r="H9" s="7"/>
    </row>
    <row r="10" spans="2:8" ht="81.75" customHeight="1" x14ac:dyDescent="0.25">
      <c r="B10" s="6" t="s">
        <v>3</v>
      </c>
      <c r="C10" s="6"/>
      <c r="D10" s="6"/>
      <c r="E10" s="6"/>
      <c r="F10" s="6"/>
      <c r="G10" s="6"/>
      <c r="H10" s="6"/>
    </row>
    <row r="11" spans="2:8" ht="19.5" customHeight="1" x14ac:dyDescent="0.25">
      <c r="B11" s="5" t="s">
        <v>4</v>
      </c>
      <c r="C11" s="5"/>
      <c r="D11" s="5"/>
      <c r="E11" s="5"/>
      <c r="F11" s="5"/>
      <c r="G11" s="5"/>
      <c r="H11" s="5"/>
    </row>
    <row r="12" spans="2:8" ht="7.5" customHeight="1" x14ac:dyDescent="0.25"/>
    <row r="13" spans="2:8" ht="33.75" customHeight="1" x14ac:dyDescent="0.25">
      <c r="B13" s="4" t="str">
        <f>"WEEK "&amp;Setup!$A$8&amp;" · "&amp;Setup!$L$8&amp;" "&amp;UPPER(Setup!$B$8)&amp;" • "&amp;UPPER(Setup!$C$8)</f>
        <v>WEEK 1 · 🗼 PARIS • EIFFEL TOWER</v>
      </c>
      <c r="C13" s="4"/>
      <c r="D13" s="4"/>
      <c r="F13" s="7" t="str">
        <f>"WEEK "&amp;Setup!$A$9&amp;" · "&amp;Setup!$L$9&amp;" "&amp;UPPER(Setup!$B$9)&amp;" • "&amp;UPPER(Setup!$C$9)</f>
        <v>WEEK 2 · 🗽 NEW YORK • EMPIRE STATE BUILDING</v>
      </c>
      <c r="G13" s="7"/>
      <c r="H13" s="7"/>
    </row>
    <row r="14" spans="2:8" ht="21.75" customHeight="1" x14ac:dyDescent="0.25">
      <c r="B14" s="3" t="str">
        <f>TEXT(Setup!$D$8,"mmm d")&amp;" – "&amp;TEXT(Setup!$E$8,"mmm d")&amp;"  |  Goal: "&amp;TEXT(Setup!$F$8,"#,##0")&amp;" Steps"</f>
        <v>Oct 5 – Oct 11  |  Goal: 37,020 Steps</v>
      </c>
      <c r="C14" s="3"/>
      <c r="D14" s="3"/>
      <c r="F14" s="4" t="str">
        <f>TEXT(Setup!$D$9,"mmm d")&amp;" – "&amp;TEXT(Setup!$E$9,"mmm d")&amp;"  |  Goal: "&amp;TEXT(Setup!$F$9,"#,##0")&amp;" Steps"</f>
        <v>Oct 12 – Oct 18  |  Goal: 38,682 Steps</v>
      </c>
      <c r="G14" s="4"/>
      <c r="H14" s="4"/>
    </row>
    <row r="15" spans="2:8" x14ac:dyDescent="0.25">
      <c r="B15" s="15" t="s">
        <v>5</v>
      </c>
      <c r="C15" s="15" t="s">
        <v>6</v>
      </c>
      <c r="D15" s="15" t="s">
        <v>7</v>
      </c>
      <c r="F15" s="15" t="s">
        <v>5</v>
      </c>
      <c r="G15" s="15" t="s">
        <v>6</v>
      </c>
      <c r="H15" s="15" t="s">
        <v>7</v>
      </c>
    </row>
    <row r="16" spans="2:8" ht="24" customHeight="1" x14ac:dyDescent="0.25">
      <c r="B16" s="16" t="s">
        <v>8</v>
      </c>
      <c r="C16" s="17">
        <f>Setup!$D$8+0</f>
        <v>46300</v>
      </c>
      <c r="D16" s="18"/>
      <c r="F16" s="16" t="s">
        <v>8</v>
      </c>
      <c r="G16" s="17">
        <f>Setup!$D$9+0</f>
        <v>46307</v>
      </c>
      <c r="H16" s="18"/>
    </row>
    <row r="17" spans="2:8" ht="24" customHeight="1" x14ac:dyDescent="0.25">
      <c r="B17" s="16" t="s">
        <v>9</v>
      </c>
      <c r="C17" s="17">
        <f>Setup!$D$8+1</f>
        <v>46301</v>
      </c>
      <c r="D17" s="18"/>
      <c r="F17" s="16" t="s">
        <v>9</v>
      </c>
      <c r="G17" s="17">
        <f>Setup!$D$9+1</f>
        <v>46308</v>
      </c>
      <c r="H17" s="18"/>
    </row>
    <row r="18" spans="2:8" ht="24" customHeight="1" x14ac:dyDescent="0.25">
      <c r="B18" s="16" t="s">
        <v>10</v>
      </c>
      <c r="C18" s="17">
        <f>Setup!$D$8+2</f>
        <v>46302</v>
      </c>
      <c r="D18" s="18"/>
      <c r="F18" s="16" t="s">
        <v>10</v>
      </c>
      <c r="G18" s="17">
        <f>Setup!$D$9+2</f>
        <v>46309</v>
      </c>
      <c r="H18" s="18"/>
    </row>
    <row r="19" spans="2:8" ht="24" customHeight="1" x14ac:dyDescent="0.25">
      <c r="B19" s="16" t="s">
        <v>11</v>
      </c>
      <c r="C19" s="17">
        <f>Setup!$D$8+3</f>
        <v>46303</v>
      </c>
      <c r="D19" s="18"/>
      <c r="F19" s="16" t="s">
        <v>11</v>
      </c>
      <c r="G19" s="17">
        <f>Setup!$D$9+3</f>
        <v>46310</v>
      </c>
      <c r="H19" s="18"/>
    </row>
    <row r="20" spans="2:8" ht="24" customHeight="1" x14ac:dyDescent="0.25">
      <c r="B20" s="16" t="s">
        <v>12</v>
      </c>
      <c r="C20" s="17">
        <f>Setup!$D$8+4</f>
        <v>46304</v>
      </c>
      <c r="D20" s="18"/>
      <c r="F20" s="16" t="s">
        <v>12</v>
      </c>
      <c r="G20" s="17">
        <f>Setup!$D$9+4</f>
        <v>46311</v>
      </c>
      <c r="H20" s="18"/>
    </row>
    <row r="21" spans="2:8" ht="24" customHeight="1" x14ac:dyDescent="0.25">
      <c r="B21" s="16" t="s">
        <v>13</v>
      </c>
      <c r="C21" s="17">
        <f>Setup!$D$8+5</f>
        <v>46305</v>
      </c>
      <c r="D21" s="18"/>
      <c r="F21" s="16" t="s">
        <v>13</v>
      </c>
      <c r="G21" s="17">
        <f>Setup!$D$9+5</f>
        <v>46312</v>
      </c>
      <c r="H21" s="18"/>
    </row>
    <row r="22" spans="2:8" ht="24" customHeight="1" x14ac:dyDescent="0.25">
      <c r="B22" s="16" t="s">
        <v>14</v>
      </c>
      <c r="C22" s="17">
        <f>Setup!$D$8+6</f>
        <v>46306</v>
      </c>
      <c r="D22" s="18"/>
      <c r="F22" s="16" t="s">
        <v>14</v>
      </c>
      <c r="G22" s="17">
        <f>Setup!$D$9+6</f>
        <v>46313</v>
      </c>
      <c r="H22" s="18"/>
    </row>
    <row r="23" spans="2:8" ht="21" customHeight="1" x14ac:dyDescent="0.25">
      <c r="B23" s="2" t="s">
        <v>15</v>
      </c>
      <c r="C23" s="2"/>
      <c r="D23" s="19">
        <f>SUMIF(D16:D22,"&gt;0")</f>
        <v>0</v>
      </c>
      <c r="F23" s="2" t="s">
        <v>15</v>
      </c>
      <c r="G23" s="2"/>
      <c r="H23" s="19">
        <f>SUMIF(H16:H22,"&gt;0")</f>
        <v>0</v>
      </c>
    </row>
    <row r="24" spans="2:8" ht="21" customHeight="1" x14ac:dyDescent="0.25">
      <c r="B24" s="2" t="s">
        <v>16</v>
      </c>
      <c r="C24" s="2"/>
      <c r="D24" s="19">
        <f>MAX(0,Setup!$F$8-D23)</f>
        <v>37020</v>
      </c>
      <c r="F24" s="2" t="s">
        <v>16</v>
      </c>
      <c r="G24" s="2"/>
      <c r="H24" s="19">
        <f>MAX(0,Setup!$F$9-H23)</f>
        <v>38682</v>
      </c>
    </row>
    <row r="25" spans="2:8" ht="21" customHeight="1" x14ac:dyDescent="0.25">
      <c r="B25" s="2" t="s">
        <v>17</v>
      </c>
      <c r="C25" s="2"/>
      <c r="D25" s="19">
        <f>MAX(0,D23-Setup!$F$8)</f>
        <v>0</v>
      </c>
      <c r="F25" s="2" t="s">
        <v>17</v>
      </c>
      <c r="G25" s="2"/>
      <c r="H25" s="19">
        <f>MAX(0,H23-Setup!$F$9)</f>
        <v>0</v>
      </c>
    </row>
    <row r="26" spans="2:8" ht="21" customHeight="1" x14ac:dyDescent="0.25">
      <c r="B26" s="2" t="s">
        <v>18</v>
      </c>
      <c r="C26" s="2"/>
      <c r="D26" s="20" t="str">
        <f>IF(OR(D23&gt;=Setup!$F$8,D29="Yes"),"COMPLETE",IF(D23&gt;0,"IN PROGRESS","NOT STARTED"))</f>
        <v>NOT STARTED</v>
      </c>
      <c r="F26" s="2" t="s">
        <v>18</v>
      </c>
      <c r="G26" s="2"/>
      <c r="H26" s="20" t="str">
        <f>IF(OR(H23&gt;=Setup!$F$9,H29="Yes"),"COMPLETE",IF(H23&gt;0,"IN PROGRESS","NOT STARTED"))</f>
        <v>NOT STARTED</v>
      </c>
    </row>
    <row r="27" spans="2:8" ht="21" customHeight="1" x14ac:dyDescent="0.25">
      <c r="B27" s="2" t="s">
        <v>19</v>
      </c>
      <c r="C27" s="2"/>
      <c r="D27" s="21">
        <f>IF(Setup!$F$8&gt;0,IF(D23&gt;=Setup!$F$8,1,INT(D23/Setup!$F$8*100)/100),0)</f>
        <v>0</v>
      </c>
      <c r="F27" s="2" t="s">
        <v>19</v>
      </c>
      <c r="G27" s="2"/>
      <c r="H27" s="21">
        <f>IF(Setup!$F$9&gt;0,IF(H23&gt;=Setup!$F$9,1,INT(H23/Setup!$F$9*100)/100),0)</f>
        <v>0</v>
      </c>
    </row>
    <row r="28" spans="2:8" ht="21" customHeight="1" x14ac:dyDescent="0.25">
      <c r="B28" s="2" t="s">
        <v>20</v>
      </c>
      <c r="C28" s="2"/>
      <c r="D28" s="20" t="str">
        <f>COUNT(D16:D22)&amp;" / 7"</f>
        <v>0 / 7</v>
      </c>
      <c r="F28" s="2" t="s">
        <v>20</v>
      </c>
      <c r="G28" s="2"/>
      <c r="H28" s="20" t="str">
        <f>COUNT(H16:H22)&amp;" / 7"</f>
        <v>0 / 7</v>
      </c>
    </row>
    <row r="29" spans="2:8" ht="21" customHeight="1" x14ac:dyDescent="0.25">
      <c r="B29" s="2" t="str">
        <f ca="1">IF(OR($D$29="Yes",AND(TODAY()&gt;=Setup!$E$8,$D$23&lt;Setup!$F$8)),"Bonus Challenge Done?","")</f>
        <v/>
      </c>
      <c r="C29" s="2"/>
      <c r="D29" s="22"/>
      <c r="F29" s="2" t="str">
        <f ca="1">IF(OR($H$29="Yes",AND(TODAY()&gt;=Setup!$E$9,$H$23&lt;Setup!$F$9)),"Bonus Challenge Done?","")</f>
        <v/>
      </c>
      <c r="G29" s="2"/>
      <c r="H29" s="22"/>
    </row>
    <row r="30" spans="2:8" ht="21.75" customHeight="1" x14ac:dyDescent="0.25">
      <c r="B30" s="8" t="str">
        <f>TEXT(D23,"#,##0")&amp;" / "&amp;TEXT(Setup!$F$8,"#,##0")&amp;" steps • "&amp;TEXT(D27,"0%")&amp;IF(AND($D$26="COMPLETE",D23&lt;Setup!$F$8)," • Bonus ✓","")</f>
        <v>0 / 37,020 steps • 0%</v>
      </c>
      <c r="C30" s="8"/>
      <c r="D30" s="8"/>
      <c r="F30" s="8" t="str">
        <f>TEXT(H23,"#,##0")&amp;" / "&amp;TEXT(Setup!$F$9,"#,##0")&amp;" steps • "&amp;TEXT(H27,"0%")&amp;IF(AND($H$26="COMPLETE",H23&lt;Setup!$F$9)," • Bonus ✓","")</f>
        <v>0 / 38,682 steps • 0%</v>
      </c>
      <c r="G30" s="8"/>
      <c r="H30" s="8"/>
    </row>
    <row r="31" spans="2:8" ht="18" customHeight="1" x14ac:dyDescent="0.25">
      <c r="B31" s="1" t="str">
        <f>IF($D$26="COMPLETE","★  CITY COMPLETE  ★","VIRTUAL LOCATION")</f>
        <v>VIRTUAL LOCATION</v>
      </c>
      <c r="C31" s="1"/>
      <c r="D31" s="1"/>
      <c r="F31" s="1" t="str">
        <f>IF($H$26="COMPLETE","★  CITY COMPLETE  ★","VIRTUAL LOCATION")</f>
        <v>VIRTUAL LOCATION</v>
      </c>
      <c r="G31" s="1"/>
      <c r="H31" s="1"/>
    </row>
    <row r="32" spans="2:8" ht="55.5" customHeight="1" x14ac:dyDescent="0.25">
      <c r="B32" s="40" t="str">
        <f>IF($D$26="COMPLETE","★ ★ ★  "&amp;UPPER(Setup!$B$8)&amp;" COMPLETE  ★ ★ ★"&amp;CHAR(10)&amp;IF(D23&gt;=Setup!$F$8,"You reached the top of the "&amp;Setup!$C$8&amp;"!","Bonus Challenge completed!"),INDEX(Setup!$C$19:$C$30,MAX(1,COUNTIFS(Setup!$B$19:$B$30,"&lt;&gt;",Setup!$B$19:$B$30,"&lt;="&amp;D23)))&amp;IF(INDEX(Setup!$D$19:$D$30,MAX(1,COUNTIFS(Setup!$B$19:$B$30,"&lt;&gt;",Setup!$B$19:$B$30,"&lt;="&amp;D23)))="","",CHAR(10)&amp;INDEX(Setup!$D$19:$D$30,MAX(1,COUNTIFS(Setup!$B$19:$B$30,"&lt;&gt;",Setup!$B$19:$B$30,"&lt;="&amp;D23)))))</f>
        <v>Start: Sacré-Cœur / Montmartre
Bonjour, Paris! Your climb begins here.</v>
      </c>
      <c r="C32" s="40"/>
      <c r="D32" s="40"/>
      <c r="F32" s="40" t="str">
        <f>IF($H$26="COMPLETE","★ ★ ★  "&amp;UPPER(Setup!$B$9)&amp;" COMPLETE  ★ ★ ★"&amp;CHAR(10)&amp;IF(H23&gt;=Setup!$F$9,"You reached the top of the "&amp;Setup!$C$9&amp;"!","Bonus Challenge completed!"),INDEX(Setup!$C$34:$C$45,MAX(1,COUNTIFS(Setup!$B$34:$B$45,"&lt;&gt;",Setup!$B$34:$B$45,"&lt;="&amp;H23)))&amp;IF(INDEX(Setup!$D$34:$D$45,MAX(1,COUNTIFS(Setup!$B$34:$B$45,"&lt;&gt;",Setup!$B$34:$B$45,"&lt;="&amp;H23)))="","",CHAR(10)&amp;INDEX(Setup!$D$34:$D$45,MAX(1,COUNTIFS(Setup!$B$34:$B$45,"&lt;&gt;",Setup!$B$34:$B$45,"&lt;="&amp;H23)))))</f>
        <v>Start: Central Park / Bethesda Terrace
Welcome to New York! Let's hit the pavement.</v>
      </c>
      <c r="G32" s="40"/>
      <c r="H32" s="40"/>
    </row>
    <row r="33" spans="2:8" ht="25.5" customHeight="1" x14ac:dyDescent="0.25">
      <c r="B33" s="41" t="str">
        <f>"🚶 "&amp;IF(ISNUMBER(Setup!$B$19),IF(D23&gt;=Setup!$B$19,IF(OR(NOT(ISNUMBER(Setup!$B$20)),D23&lt;Setup!$B$20),IF(NOT(ISNUMBER(Setup!$B$20)),"★","◉"),"●"),"○"),"")&amp;IF(ISNUMBER(Setup!$B$20),IF(D23&gt;=Setup!$B$20,"━━",IF(D23&gt;=Setup!$B$19,"━─","──")),"")&amp;IF(ISNUMBER(Setup!$B$20),IF(D23&gt;=Setup!$B$20,IF(OR(NOT(ISNUMBER(Setup!$B$21)),D23&lt;Setup!$B$21),IF(NOT(ISNUMBER(Setup!$B$21)),"★","◉"),"●"),"○"),"")&amp;IF(ISNUMBER(Setup!$B$21),IF(D23&gt;=Setup!$B$21,"━━",IF(D23&gt;=Setup!$B$20,"━─","──")),"")&amp;IF(ISNUMBER(Setup!$B$21),IF(D23&gt;=Setup!$B$21,IF(OR(NOT(ISNUMBER(Setup!$B$22)),D23&lt;Setup!$B$22),IF(NOT(ISNUMBER(Setup!$B$22)),"★","◉"),"●"),"○"),"")&amp;IF(ISNUMBER(Setup!$B$22),IF(D23&gt;=Setup!$B$22,"━━",IF(D23&gt;=Setup!$B$21,"━─","──")),"")&amp;IF(ISNUMBER(Setup!$B$22),IF(D23&gt;=Setup!$B$22,IF(OR(NOT(ISNUMBER(Setup!$B$23)),D23&lt;Setup!$B$23),IF(NOT(ISNUMBER(Setup!$B$23)),"★","◉"),"●"),"○"),"")&amp;IF(ISNUMBER(Setup!$B$23),IF(D23&gt;=Setup!$B$23,"━━",IF(D23&gt;=Setup!$B$22,"━─","──")),"")&amp;IF(ISNUMBER(Setup!$B$23),IF(D23&gt;=Setup!$B$23,IF(OR(NOT(ISNUMBER(Setup!$B$24)),D23&lt;Setup!$B$24),IF(NOT(ISNUMBER(Setup!$B$24)),"★","◉"),"●"),"○"),"")&amp;IF(ISNUMBER(Setup!$B$24),IF(D23&gt;=Setup!$B$24,"━━",IF(D23&gt;=Setup!$B$23,"━─","──")),"")&amp;IF(ISNUMBER(Setup!$B$24),IF(D23&gt;=Setup!$B$24,IF(OR(NOT(ISNUMBER(Setup!$B$25)),D23&lt;Setup!$B$25),IF(NOT(ISNUMBER(Setup!$B$25)),"★","◉"),"●"),"○"),"")&amp;IF(ISNUMBER(Setup!$B$25),IF(D23&gt;=Setup!$B$25,"━━",IF(D23&gt;=Setup!$B$24,"━─","──")),"")&amp;IF(ISNUMBER(Setup!$B$25),IF(D23&gt;=Setup!$B$25,IF(OR(NOT(ISNUMBER(Setup!$B$26)),D23&lt;Setup!$B$26),IF(NOT(ISNUMBER(Setup!$B$26)),"★","◉"),"●"),"○"),"")&amp;IF(ISNUMBER(Setup!$B$26),IF(D23&gt;=Setup!$B$26,"━━",IF(D23&gt;=Setup!$B$25,"━─","──")),"")&amp;IF(ISNUMBER(Setup!$B$26),IF(D23&gt;=Setup!$B$26,IF(OR(NOT(ISNUMBER(Setup!$B$27)),D23&lt;Setup!$B$27),IF(NOT(ISNUMBER(Setup!$B$27)),"★","◉"),"●"),"○"),"")&amp;IF(ISNUMBER(Setup!$B$27),IF(D23&gt;=Setup!$B$27,"━━",IF(D23&gt;=Setup!$B$26,"━─","──")),"")&amp;IF(ISNUMBER(Setup!$B$27),IF(D23&gt;=Setup!$B$27,IF(OR(NOT(ISNUMBER(Setup!$B$28)),D23&lt;Setup!$B$28),IF(NOT(ISNUMBER(Setup!$B$28)),"★","◉"),"●"),"○"),"")&amp;IF(ISNUMBER(Setup!$B$28),IF(D23&gt;=Setup!$B$28,"━━",IF(D23&gt;=Setup!$B$27,"━─","──")),"")&amp;IF(ISNUMBER(Setup!$B$28),IF(D23&gt;=Setup!$B$28,IF(OR(NOT(ISNUMBER(Setup!$B$29)),D23&lt;Setup!$B$29),IF(NOT(ISNUMBER(Setup!$B$29)),"★","◉"),"●"),"○"),"")&amp;IF(ISNUMBER(Setup!$B$29),IF(D23&gt;=Setup!$B$29,"━━",IF(D23&gt;=Setup!$B$28,"━─","──")),"")&amp;IF(ISNUMBER(Setup!$B$29),IF(D23&gt;=Setup!$B$29,IF(OR(NOT(ISNUMBER(Setup!$B$30)),D23&lt;Setup!$B$30),IF(NOT(ISNUMBER(Setup!$B$30)),"★","◉"),"●"),"○"),"")&amp;IF(ISNUMBER(Setup!$B$30),IF(D23&gt;=Setup!$B$30,"━━",IF(D23&gt;=Setup!$B$29,"━─","──")),"")&amp;IF(ISNUMBER(Setup!$B$30),IF(D23&gt;=Setup!$B$30,IF(TRUE(),IF(TRUE(),"★","◉"),"●"),"○"),"")&amp;" "&amp;Setup!$L$8</f>
        <v>🚶 ◉━─○──○──○──○──○──○──○ 🗼</v>
      </c>
      <c r="C33" s="41"/>
      <c r="D33" s="41"/>
      <c r="F33" s="42" t="str">
        <f>"🚶 "&amp;IF(ISNUMBER(Setup!$B$34),IF(H23&gt;=Setup!$B$34,IF(OR(NOT(ISNUMBER(Setup!$B$35)),H23&lt;Setup!$B$35),IF(NOT(ISNUMBER(Setup!$B$35)),"★","◉"),"●"),"○"),"")&amp;IF(ISNUMBER(Setup!$B$35),IF(H23&gt;=Setup!$B$35,"━━",IF(H23&gt;=Setup!$B$34,"━─","──")),"")&amp;IF(ISNUMBER(Setup!$B$35),IF(H23&gt;=Setup!$B$35,IF(OR(NOT(ISNUMBER(Setup!$B$36)),H23&lt;Setup!$B$36),IF(NOT(ISNUMBER(Setup!$B$36)),"★","◉"),"●"),"○"),"")&amp;IF(ISNUMBER(Setup!$B$36),IF(H23&gt;=Setup!$B$36,"━━",IF(H23&gt;=Setup!$B$35,"━─","──")),"")&amp;IF(ISNUMBER(Setup!$B$36),IF(H23&gt;=Setup!$B$36,IF(OR(NOT(ISNUMBER(Setup!$B$37)),H23&lt;Setup!$B$37),IF(NOT(ISNUMBER(Setup!$B$37)),"★","◉"),"●"),"○"),"")&amp;IF(ISNUMBER(Setup!$B$37),IF(H23&gt;=Setup!$B$37,"━━",IF(H23&gt;=Setup!$B$36,"━─","──")),"")&amp;IF(ISNUMBER(Setup!$B$37),IF(H23&gt;=Setup!$B$37,IF(OR(NOT(ISNUMBER(Setup!$B$38)),H23&lt;Setup!$B$38),IF(NOT(ISNUMBER(Setup!$B$38)),"★","◉"),"●"),"○"),"")&amp;IF(ISNUMBER(Setup!$B$38),IF(H23&gt;=Setup!$B$38,"━━",IF(H23&gt;=Setup!$B$37,"━─","──")),"")&amp;IF(ISNUMBER(Setup!$B$38),IF(H23&gt;=Setup!$B$38,IF(OR(NOT(ISNUMBER(Setup!$B$39)),H23&lt;Setup!$B$39),IF(NOT(ISNUMBER(Setup!$B$39)),"★","◉"),"●"),"○"),"")&amp;IF(ISNUMBER(Setup!$B$39),IF(H23&gt;=Setup!$B$39,"━━",IF(H23&gt;=Setup!$B$38,"━─","──")),"")&amp;IF(ISNUMBER(Setup!$B$39),IF(H23&gt;=Setup!$B$39,IF(OR(NOT(ISNUMBER(Setup!$B$40)),H23&lt;Setup!$B$40),IF(NOT(ISNUMBER(Setup!$B$40)),"★","◉"),"●"),"○"),"")&amp;IF(ISNUMBER(Setup!$B$40),IF(H23&gt;=Setup!$B$40,"━━",IF(H23&gt;=Setup!$B$39,"━─","──")),"")&amp;IF(ISNUMBER(Setup!$B$40),IF(H23&gt;=Setup!$B$40,IF(OR(NOT(ISNUMBER(Setup!$B$41)),H23&lt;Setup!$B$41),IF(NOT(ISNUMBER(Setup!$B$41)),"★","◉"),"●"),"○"),"")&amp;IF(ISNUMBER(Setup!$B$41),IF(H23&gt;=Setup!$B$41,"━━",IF(H23&gt;=Setup!$B$40,"━─","──")),"")&amp;IF(ISNUMBER(Setup!$B$41),IF(H23&gt;=Setup!$B$41,IF(OR(NOT(ISNUMBER(Setup!$B$42)),H23&lt;Setup!$B$42),IF(NOT(ISNUMBER(Setup!$B$42)),"★","◉"),"●"),"○"),"")&amp;IF(ISNUMBER(Setup!$B$42),IF(H23&gt;=Setup!$B$42,"━━",IF(H23&gt;=Setup!$B$41,"━─","──")),"")&amp;IF(ISNUMBER(Setup!$B$42),IF(H23&gt;=Setup!$B$42,IF(OR(NOT(ISNUMBER(Setup!$B$43)),H23&lt;Setup!$B$43),IF(NOT(ISNUMBER(Setup!$B$43)),"★","◉"),"●"),"○"),"")&amp;IF(ISNUMBER(Setup!$B$43),IF(H23&gt;=Setup!$B$43,"━━",IF(H23&gt;=Setup!$B$42,"━─","──")),"")&amp;IF(ISNUMBER(Setup!$B$43),IF(H23&gt;=Setup!$B$43,IF(OR(NOT(ISNUMBER(Setup!$B$44)),H23&lt;Setup!$B$44),IF(NOT(ISNUMBER(Setup!$B$44)),"★","◉"),"●"),"○"),"")&amp;IF(ISNUMBER(Setup!$B$44),IF(H23&gt;=Setup!$B$44,"━━",IF(H23&gt;=Setup!$B$43,"━─","──")),"")&amp;IF(ISNUMBER(Setup!$B$44),IF(H23&gt;=Setup!$B$44,IF(OR(NOT(ISNUMBER(Setup!$B$45)),H23&lt;Setup!$B$45),IF(NOT(ISNUMBER(Setup!$B$45)),"★","◉"),"●"),"○"),"")&amp;IF(ISNUMBER(Setup!$B$45),IF(H23&gt;=Setup!$B$45,"━━",IF(H23&gt;=Setup!$B$44,"━─","──")),"")&amp;IF(ISNUMBER(Setup!$B$45),IF(H23&gt;=Setup!$B$45,IF(TRUE(),IF(TRUE(),"★","◉"),"●"),"○"),"")&amp;" "&amp;Setup!$L$9</f>
        <v>🚶 ◉━─○──○──○──○──○──○ 🗽</v>
      </c>
      <c r="G33" s="42"/>
      <c r="H33" s="42"/>
    </row>
    <row r="34" spans="2:8" ht="31.5" customHeight="1" x14ac:dyDescent="0.25">
      <c r="B34" s="43" t="str">
        <f>IF($D$26="COMPLETE","Every step still climbs the leaderboard!",IF(COUNTIFS(Setup!$B$19:$B$30,"&lt;&gt;",Setup!$B$19:$B$30,"&lt;="&amp;D23)&gt;=COUNT(Setup!$B$19:$B$30),"","Next stop: "&amp;INDEX(Setup!$C$19:$C$30,COUNTIFS(Setup!$B$19:$B$30,"&lt;&gt;",Setup!$B$19:$B$30,"&lt;="&amp;D23)+1)&amp;" · "&amp;TEXT(INDEX(Setup!$B$19:$B$30,COUNTIFS(Setup!$B$19:$B$30,"&lt;&gt;",Setup!$B$19:$B$30,"&lt;="&amp;D23)+1)-D23,"#,##0")&amp;" steps to go"))</f>
        <v>Next stop: Louvre · 6,500 steps to go</v>
      </c>
      <c r="C34" s="43"/>
      <c r="D34" s="43"/>
      <c r="F34" s="43" t="str">
        <f>IF($H$26="COMPLETE","Every step still climbs the leaderboard!",IF(COUNTIFS(Setup!$B$34:$B$45,"&lt;&gt;",Setup!$B$34:$B$45,"&lt;="&amp;H23)&gt;=COUNT(Setup!$B$34:$B$45),"","Next stop: "&amp;INDEX(Setup!$C$34:$C$45,COUNTIFS(Setup!$B$34:$B$45,"&lt;&gt;",Setup!$B$34:$B$45,"&lt;="&amp;H23)+1)&amp;" · "&amp;TEXT(INDEX(Setup!$B$34:$B$45,COUNTIFS(Setup!$B$34:$B$45,"&lt;&gt;",Setup!$B$34:$B$45,"&lt;="&amp;H23)+1)-H23,"#,##0")&amp;" steps to go"))</f>
        <v>Next stop: Rockefeller Center · 8,000 steps to go</v>
      </c>
      <c r="G34" s="43"/>
      <c r="H34" s="43"/>
    </row>
    <row r="35" spans="2:8" ht="21.75" customHeight="1" x14ac:dyDescent="0.25">
      <c r="B35" s="44" t="str">
        <f>IF(D23&gt;0,"👟 Started","○ Started")&amp;"  ·  "&amp;IF(D23&gt;=Setup!$F$8*0.5,"⭐ Halfway","○ Halfway")&amp;"  ·  "&amp;IF(D23&gt;=Setup!$G$8,"🧗 Ascent","○ Ascent")&amp;"  ·  "&amp;IF($D$26="COMPLETE","🏆 Done","○ Done")</f>
        <v>○ Started  ·  ○ Halfway  ·  ○ Ascent  ·  ○ Done</v>
      </c>
      <c r="C35" s="44"/>
      <c r="D35" s="44"/>
      <c r="F35" s="44" t="str">
        <f>IF(H23&gt;0,"👟 Started","○ Started")&amp;"  ·  "&amp;IF(H23&gt;=Setup!$F$9*0.5,"⭐ Halfway","○ Halfway")&amp;"  ·  "&amp;IF(H23&gt;=Setup!$G$9,"🧗 Ascent","○ Ascent")&amp;"  ·  "&amp;IF($H$26="COMPLETE","🏆 Done","○ Done")</f>
        <v>○ Started  ·  ○ Halfway  ·  ○ Ascent  ·  ○ Done</v>
      </c>
      <c r="G35" s="44"/>
      <c r="H35" s="44"/>
    </row>
    <row r="36" spans="2:8" ht="18.75" customHeight="1" x14ac:dyDescent="0.25">
      <c r="B36" s="45" t="str">
        <f>IF(Setup!$J$8="","View This Week's Journey (link coming soon)",HYPERLINK(Setup!$J$8,"View This Week's Journey"))</f>
        <v>View This Week's Journey</v>
      </c>
      <c r="C36" s="45"/>
      <c r="D36" s="45"/>
      <c r="F36" s="45" t="str">
        <f>IF(Setup!$J$9="","View This Week's Journey (link coming soon)",HYPERLINK(Setup!$J$9,"View This Week's Journey"))</f>
        <v>View This Week's Journey</v>
      </c>
      <c r="G36" s="45"/>
      <c r="H36" s="45"/>
    </row>
    <row r="37" spans="2:8" ht="18.75" customHeight="1" x14ac:dyDescent="0.25">
      <c r="B37" s="45" t="str">
        <f>IF(Setup!$K$8="","Submit Weekly Steps (link coming soon)",HYPERLINK(Setup!$K$8,"Submit Weekly Steps"))</f>
        <v>Submit Weekly Steps</v>
      </c>
      <c r="C37" s="45"/>
      <c r="D37" s="45"/>
      <c r="F37" s="45" t="str">
        <f>IF(Setup!$K$9="","Submit Weekly Steps (link coming soon)",HYPERLINK(Setup!$K$9,"Submit Weekly Steps"))</f>
        <v>Submit Weekly Steps</v>
      </c>
      <c r="G37" s="45"/>
      <c r="H37" s="45"/>
    </row>
    <row r="38" spans="2:8" ht="9.75" customHeight="1" x14ac:dyDescent="0.25"/>
    <row r="39" spans="2:8" ht="33.75" customHeight="1" x14ac:dyDescent="0.25">
      <c r="B39" s="3" t="str">
        <f>"WEEK "&amp;Setup!$A$10&amp;" · "&amp;Setup!$L$10&amp;" "&amp;UPPER(Setup!$B$10)&amp;" • "&amp;UPPER(Setup!$C$10)</f>
        <v>WEEK 3 · 🏙️ SHANGHAI • SHANGHAI TOWER</v>
      </c>
      <c r="C39" s="3"/>
      <c r="D39" s="3"/>
      <c r="F39" s="46" t="str">
        <f>"WEEK "&amp;Setup!$A$11&amp;" · "&amp;Setup!$L$11&amp;" "&amp;UPPER(Setup!$B$11)&amp;" • "&amp;UPPER(Setup!$C$11)</f>
        <v>WEEK 4 · 🏜️ DUBAI • BURJ KHALIFA</v>
      </c>
      <c r="G39" s="46"/>
      <c r="H39" s="46"/>
    </row>
    <row r="40" spans="2:8" ht="21.75" customHeight="1" x14ac:dyDescent="0.25">
      <c r="B40" s="4" t="str">
        <f>TEXT(Setup!$D$10,"mmm d")&amp;" – "&amp;TEXT(Setup!$E$10,"mmm d")&amp;"  |  Goal: "&amp;TEXT(Setup!$F$10,"#,##0")&amp;" Steps"</f>
        <v>Oct 19 – Oct 25  |  Goal: 40,620 Steps</v>
      </c>
      <c r="C40" s="4"/>
      <c r="D40" s="4"/>
      <c r="F40" s="7" t="str">
        <f>TEXT(Setup!$D$11,"mmm d")&amp;" – "&amp;TEXT(Setup!$E$11,"mmm d")&amp;"  |  Goal: "&amp;TEXT(Setup!$F$11,"#,##0")&amp;" Steps"</f>
        <v>Oct 26 – Nov 1  |  Goal: 58,064 Steps</v>
      </c>
      <c r="G40" s="7"/>
      <c r="H40" s="7"/>
    </row>
    <row r="41" spans="2:8" x14ac:dyDescent="0.25">
      <c r="B41" s="15" t="s">
        <v>5</v>
      </c>
      <c r="C41" s="15" t="s">
        <v>6</v>
      </c>
      <c r="D41" s="15" t="s">
        <v>7</v>
      </c>
      <c r="F41" s="15" t="s">
        <v>5</v>
      </c>
      <c r="G41" s="15" t="s">
        <v>6</v>
      </c>
      <c r="H41" s="15" t="s">
        <v>7</v>
      </c>
    </row>
    <row r="42" spans="2:8" ht="24" customHeight="1" x14ac:dyDescent="0.25">
      <c r="B42" s="16" t="s">
        <v>8</v>
      </c>
      <c r="C42" s="17">
        <f>Setup!$D$10+0</f>
        <v>46314</v>
      </c>
      <c r="D42" s="18"/>
      <c r="F42" s="16" t="s">
        <v>8</v>
      </c>
      <c r="G42" s="17">
        <f>Setup!$D$11+0</f>
        <v>46321</v>
      </c>
      <c r="H42" s="18"/>
    </row>
    <row r="43" spans="2:8" ht="24" customHeight="1" x14ac:dyDescent="0.25">
      <c r="B43" s="16" t="s">
        <v>9</v>
      </c>
      <c r="C43" s="17">
        <f>Setup!$D$10+1</f>
        <v>46315</v>
      </c>
      <c r="D43" s="18"/>
      <c r="F43" s="16" t="s">
        <v>9</v>
      </c>
      <c r="G43" s="17">
        <f>Setup!$D$11+1</f>
        <v>46322</v>
      </c>
      <c r="H43" s="18"/>
    </row>
    <row r="44" spans="2:8" ht="24" customHeight="1" x14ac:dyDescent="0.25">
      <c r="B44" s="16" t="s">
        <v>10</v>
      </c>
      <c r="C44" s="17">
        <f>Setup!$D$10+2</f>
        <v>46316</v>
      </c>
      <c r="D44" s="18"/>
      <c r="F44" s="16" t="s">
        <v>10</v>
      </c>
      <c r="G44" s="17">
        <f>Setup!$D$11+2</f>
        <v>46323</v>
      </c>
      <c r="H44" s="18"/>
    </row>
    <row r="45" spans="2:8" ht="24" customHeight="1" x14ac:dyDescent="0.25">
      <c r="B45" s="16" t="s">
        <v>11</v>
      </c>
      <c r="C45" s="17">
        <f>Setup!$D$10+3</f>
        <v>46317</v>
      </c>
      <c r="D45" s="18"/>
      <c r="F45" s="16" t="s">
        <v>11</v>
      </c>
      <c r="G45" s="17">
        <f>Setup!$D$11+3</f>
        <v>46324</v>
      </c>
      <c r="H45" s="18"/>
    </row>
    <row r="46" spans="2:8" ht="24" customHeight="1" x14ac:dyDescent="0.25">
      <c r="B46" s="16" t="s">
        <v>12</v>
      </c>
      <c r="C46" s="17">
        <f>Setup!$D$10+4</f>
        <v>46318</v>
      </c>
      <c r="D46" s="18"/>
      <c r="F46" s="16" t="s">
        <v>12</v>
      </c>
      <c r="G46" s="17">
        <f>Setup!$D$11+4</f>
        <v>46325</v>
      </c>
      <c r="H46" s="18"/>
    </row>
    <row r="47" spans="2:8" ht="24" customHeight="1" x14ac:dyDescent="0.25">
      <c r="B47" s="16" t="s">
        <v>13</v>
      </c>
      <c r="C47" s="17">
        <f>Setup!$D$10+5</f>
        <v>46319</v>
      </c>
      <c r="D47" s="18"/>
      <c r="F47" s="16" t="s">
        <v>13</v>
      </c>
      <c r="G47" s="17">
        <f>Setup!$D$11+5</f>
        <v>46326</v>
      </c>
      <c r="H47" s="18"/>
    </row>
    <row r="48" spans="2:8" ht="24" customHeight="1" x14ac:dyDescent="0.25">
      <c r="B48" s="16" t="s">
        <v>14</v>
      </c>
      <c r="C48" s="17">
        <f>Setup!$D$10+6</f>
        <v>46320</v>
      </c>
      <c r="D48" s="18"/>
      <c r="F48" s="16" t="s">
        <v>14</v>
      </c>
      <c r="G48" s="17">
        <f>Setup!$D$11+6</f>
        <v>46327</v>
      </c>
      <c r="H48" s="18"/>
    </row>
    <row r="49" spans="2:8" ht="21" customHeight="1" x14ac:dyDescent="0.25">
      <c r="B49" s="2" t="s">
        <v>15</v>
      </c>
      <c r="C49" s="2"/>
      <c r="D49" s="19">
        <f>SUMIF(D42:D48,"&gt;0")</f>
        <v>0</v>
      </c>
      <c r="F49" s="2" t="s">
        <v>15</v>
      </c>
      <c r="G49" s="2"/>
      <c r="H49" s="19">
        <f>SUMIF(H42:H48,"&gt;0")</f>
        <v>0</v>
      </c>
    </row>
    <row r="50" spans="2:8" ht="21" customHeight="1" x14ac:dyDescent="0.25">
      <c r="B50" s="2" t="s">
        <v>16</v>
      </c>
      <c r="C50" s="2"/>
      <c r="D50" s="19">
        <f>MAX(0,Setup!$F$10-D49)</f>
        <v>40620</v>
      </c>
      <c r="F50" s="2" t="s">
        <v>16</v>
      </c>
      <c r="G50" s="2"/>
      <c r="H50" s="19">
        <f>MAX(0,Setup!$F$11-H49)</f>
        <v>58064</v>
      </c>
    </row>
    <row r="51" spans="2:8" ht="21" customHeight="1" x14ac:dyDescent="0.25">
      <c r="B51" s="2" t="s">
        <v>17</v>
      </c>
      <c r="C51" s="2"/>
      <c r="D51" s="19">
        <f>MAX(0,D49-Setup!$F$10)</f>
        <v>0</v>
      </c>
      <c r="F51" s="2" t="s">
        <v>17</v>
      </c>
      <c r="G51" s="2"/>
      <c r="H51" s="19">
        <f>MAX(0,H49-Setup!$F$11)</f>
        <v>0</v>
      </c>
    </row>
    <row r="52" spans="2:8" ht="21" customHeight="1" x14ac:dyDescent="0.25">
      <c r="B52" s="2" t="s">
        <v>18</v>
      </c>
      <c r="C52" s="2"/>
      <c r="D52" s="20" t="str">
        <f>IF(OR(D49&gt;=Setup!$F$10,D55="Yes"),"COMPLETE",IF(D49&gt;0,"IN PROGRESS","NOT STARTED"))</f>
        <v>NOT STARTED</v>
      </c>
      <c r="F52" s="2" t="s">
        <v>18</v>
      </c>
      <c r="G52" s="2"/>
      <c r="H52" s="20" t="str">
        <f>IF(OR(H49&gt;=Setup!$F$11,H55="Yes"),"COMPLETE",IF(H49&gt;0,"IN PROGRESS","NOT STARTED"))</f>
        <v>NOT STARTED</v>
      </c>
    </row>
    <row r="53" spans="2:8" ht="21" customHeight="1" x14ac:dyDescent="0.25">
      <c r="B53" s="2" t="s">
        <v>19</v>
      </c>
      <c r="C53" s="2"/>
      <c r="D53" s="21">
        <f>IF(Setup!$F$10&gt;0,IF(D49&gt;=Setup!$F$10,1,INT(D49/Setup!$F$10*100)/100),0)</f>
        <v>0</v>
      </c>
      <c r="F53" s="2" t="s">
        <v>19</v>
      </c>
      <c r="G53" s="2"/>
      <c r="H53" s="21">
        <f>IF(Setup!$F$11&gt;0,IF(H49&gt;=Setup!$F$11,1,INT(H49/Setup!$F$11*100)/100),0)</f>
        <v>0</v>
      </c>
    </row>
    <row r="54" spans="2:8" ht="21" customHeight="1" x14ac:dyDescent="0.25">
      <c r="B54" s="2" t="s">
        <v>20</v>
      </c>
      <c r="C54" s="2"/>
      <c r="D54" s="20" t="str">
        <f>COUNT(D42:D48)&amp;" / 7"</f>
        <v>0 / 7</v>
      </c>
      <c r="F54" s="2" t="s">
        <v>20</v>
      </c>
      <c r="G54" s="2"/>
      <c r="H54" s="20" t="str">
        <f>COUNT(H42:H48)&amp;" / 7"</f>
        <v>0 / 7</v>
      </c>
    </row>
    <row r="55" spans="2:8" ht="21" customHeight="1" x14ac:dyDescent="0.25">
      <c r="B55" s="2" t="str">
        <f ca="1">IF(OR($D$55="Yes",AND(TODAY()&gt;=Setup!$E$10,$D$49&lt;Setup!$F$10)),"Bonus Challenge Done?","")</f>
        <v/>
      </c>
      <c r="C55" s="2"/>
      <c r="D55" s="22"/>
      <c r="F55" s="2" t="str">
        <f ca="1">IF(OR($H$55="Yes",AND(TODAY()&gt;=Setup!$E$11,$H$49&lt;Setup!$F$11)),"Bonus Challenge Done?","")</f>
        <v/>
      </c>
      <c r="G55" s="2"/>
      <c r="H55" s="22"/>
    </row>
    <row r="56" spans="2:8" ht="21.75" customHeight="1" x14ac:dyDescent="0.25">
      <c r="B56" s="8" t="str">
        <f>TEXT(D49,"#,##0")&amp;" / "&amp;TEXT(Setup!$F$10,"#,##0")&amp;" steps • "&amp;TEXT(D53,"0%")&amp;IF(AND($D$52="COMPLETE",D49&lt;Setup!$F$10)," • Bonus ✓","")</f>
        <v>0 / 40,620 steps • 0%</v>
      </c>
      <c r="C56" s="8"/>
      <c r="D56" s="8"/>
      <c r="F56" s="8" t="str">
        <f>TEXT(H49,"#,##0")&amp;" / "&amp;TEXT(Setup!$F$11,"#,##0")&amp;" steps • "&amp;TEXT(H53,"0%")&amp;IF(AND($H$52="COMPLETE",H49&lt;Setup!$F$11)," • Bonus ✓","")</f>
        <v>0 / 58,064 steps • 0%</v>
      </c>
      <c r="G56" s="8"/>
      <c r="H56" s="8"/>
    </row>
    <row r="57" spans="2:8" ht="18" customHeight="1" x14ac:dyDescent="0.25">
      <c r="B57" s="1" t="str">
        <f>IF($D$52="COMPLETE","★  CITY COMPLETE  ★","VIRTUAL LOCATION")</f>
        <v>VIRTUAL LOCATION</v>
      </c>
      <c r="C57" s="1"/>
      <c r="D57" s="1"/>
      <c r="F57" s="1" t="str">
        <f>IF($H$52="COMPLETE","★  CITY COMPLETE  ★","VIRTUAL LOCATION")</f>
        <v>VIRTUAL LOCATION</v>
      </c>
      <c r="G57" s="1"/>
      <c r="H57" s="1"/>
    </row>
    <row r="58" spans="2:8" ht="55.5" customHeight="1" x14ac:dyDescent="0.25">
      <c r="B58" s="40" t="str">
        <f>IF($D$52="COMPLETE","★ ★ ★  "&amp;UPPER(Setup!$B$10)&amp;" COMPLETE  ★ ★ ★"&amp;CHAR(10)&amp;IF(D49&gt;=Setup!$F$10,"You reached the top of the "&amp;Setup!$C$10&amp;"!","Bonus Challenge completed!"),INDEX(Setup!$C$49:$C$60,MAX(1,COUNTIFS(Setup!$B$49:$B$60,"&lt;&gt;",Setup!$B$49:$B$60,"&lt;="&amp;D49)))&amp;IF(INDEX(Setup!$D$49:$D$60,MAX(1,COUNTIFS(Setup!$B$49:$B$60,"&lt;&gt;",Setup!$B$49:$B$60,"&lt;="&amp;D49)))="","",CHAR(10)&amp;INDEX(Setup!$D$49:$D$60,MAX(1,COUNTIFS(Setup!$B$49:$B$60,"&lt;&gt;",Setup!$B$49:$B$60,"&lt;="&amp;D49)))))</f>
        <v>Start: Jing'an Temple
Welcome to Shanghai! Your journey begins here.</v>
      </c>
      <c r="C58" s="40"/>
      <c r="D58" s="40"/>
      <c r="F58" s="40" t="str">
        <f>IF($H$52="COMPLETE","★ ★ ★  "&amp;UPPER(Setup!$B$11)&amp;" COMPLETE  ★ ★ ★"&amp;CHAR(10)&amp;IF(H49&gt;=Setup!$F$11,"You reached the top of the "&amp;Setup!$C$11&amp;"!","Bonus Challenge completed!"),INDEX(Setup!$C$64:$C$75,MAX(1,COUNTIFS(Setup!$B$64:$B$75,"&lt;&gt;",Setup!$B$64:$B$75,"&lt;="&amp;H49)))&amp;IF(INDEX(Setup!$D$64:$D$75,MAX(1,COUNTIFS(Setup!$B$64:$B$75,"&lt;&gt;",Setup!$B$64:$B$75,"&lt;="&amp;H49)))="","",CHAR(10)&amp;INDEX(Setup!$D$64:$D$75,MAX(1,COUNTIFS(Setup!$B$64:$B$75,"&lt;&gt;",Setup!$B$64:$B$75,"&lt;="&amp;H49)))))</f>
        <v>Start: Gold Souk / Dubai Creek
Marhaba, Dubai! The longest journey starts here.</v>
      </c>
      <c r="G58" s="40"/>
      <c r="H58" s="40"/>
    </row>
    <row r="59" spans="2:8" ht="25.5" customHeight="1" x14ac:dyDescent="0.25">
      <c r="B59" s="47" t="str">
        <f>"🚶 "&amp;IF(ISNUMBER(Setup!$B$49),IF(D49&gt;=Setup!$B$49,IF(OR(NOT(ISNUMBER(Setup!$B$50)),D49&lt;Setup!$B$50),IF(NOT(ISNUMBER(Setup!$B$50)),"★","◉"),"●"),"○"),"")&amp;IF(ISNUMBER(Setup!$B$50),IF(D49&gt;=Setup!$B$50,"━━",IF(D49&gt;=Setup!$B$49,"━─","──")),"")&amp;IF(ISNUMBER(Setup!$B$50),IF(D49&gt;=Setup!$B$50,IF(OR(NOT(ISNUMBER(Setup!$B$51)),D49&lt;Setup!$B$51),IF(NOT(ISNUMBER(Setup!$B$51)),"★","◉"),"●"),"○"),"")&amp;IF(ISNUMBER(Setup!$B$51),IF(D49&gt;=Setup!$B$51,"━━",IF(D49&gt;=Setup!$B$50,"━─","──")),"")&amp;IF(ISNUMBER(Setup!$B$51),IF(D49&gt;=Setup!$B$51,IF(OR(NOT(ISNUMBER(Setup!$B$52)),D49&lt;Setup!$B$52),IF(NOT(ISNUMBER(Setup!$B$52)),"★","◉"),"●"),"○"),"")&amp;IF(ISNUMBER(Setup!$B$52),IF(D49&gt;=Setup!$B$52,"━━",IF(D49&gt;=Setup!$B$51,"━─","──")),"")&amp;IF(ISNUMBER(Setup!$B$52),IF(D49&gt;=Setup!$B$52,IF(OR(NOT(ISNUMBER(Setup!$B$53)),D49&lt;Setup!$B$53),IF(NOT(ISNUMBER(Setup!$B$53)),"★","◉"),"●"),"○"),"")&amp;IF(ISNUMBER(Setup!$B$53),IF(D49&gt;=Setup!$B$53,"━━",IF(D49&gt;=Setup!$B$52,"━─","──")),"")&amp;IF(ISNUMBER(Setup!$B$53),IF(D49&gt;=Setup!$B$53,IF(OR(NOT(ISNUMBER(Setup!$B$54)),D49&lt;Setup!$B$54),IF(NOT(ISNUMBER(Setup!$B$54)),"★","◉"),"●"),"○"),"")&amp;IF(ISNUMBER(Setup!$B$54),IF(D49&gt;=Setup!$B$54,"━━",IF(D49&gt;=Setup!$B$53,"━─","──")),"")&amp;IF(ISNUMBER(Setup!$B$54),IF(D49&gt;=Setup!$B$54,IF(OR(NOT(ISNUMBER(Setup!$B$55)),D49&lt;Setup!$B$55),IF(NOT(ISNUMBER(Setup!$B$55)),"★","◉"),"●"),"○"),"")&amp;IF(ISNUMBER(Setup!$B$55),IF(D49&gt;=Setup!$B$55,"━━",IF(D49&gt;=Setup!$B$54,"━─","──")),"")&amp;IF(ISNUMBER(Setup!$B$55),IF(D49&gt;=Setup!$B$55,IF(OR(NOT(ISNUMBER(Setup!$B$56)),D49&lt;Setup!$B$56),IF(NOT(ISNUMBER(Setup!$B$56)),"★","◉"),"●"),"○"),"")&amp;IF(ISNUMBER(Setup!$B$56),IF(D49&gt;=Setup!$B$56,"━━",IF(D49&gt;=Setup!$B$55,"━─","──")),"")&amp;IF(ISNUMBER(Setup!$B$56),IF(D49&gt;=Setup!$B$56,IF(OR(NOT(ISNUMBER(Setup!$B$57)),D49&lt;Setup!$B$57),IF(NOT(ISNUMBER(Setup!$B$57)),"★","◉"),"●"),"○"),"")&amp;IF(ISNUMBER(Setup!$B$57),IF(D49&gt;=Setup!$B$57,"━━",IF(D49&gt;=Setup!$B$56,"━─","──")),"")&amp;IF(ISNUMBER(Setup!$B$57),IF(D49&gt;=Setup!$B$57,IF(OR(NOT(ISNUMBER(Setup!$B$58)),D49&lt;Setup!$B$58),IF(NOT(ISNUMBER(Setup!$B$58)),"★","◉"),"●"),"○"),"")&amp;IF(ISNUMBER(Setup!$B$58),IF(D49&gt;=Setup!$B$58,"━━",IF(D49&gt;=Setup!$B$57,"━─","──")),"")&amp;IF(ISNUMBER(Setup!$B$58),IF(D49&gt;=Setup!$B$58,IF(OR(NOT(ISNUMBER(Setup!$B$59)),D49&lt;Setup!$B$59),IF(NOT(ISNUMBER(Setup!$B$59)),"★","◉"),"●"),"○"),"")&amp;IF(ISNUMBER(Setup!$B$59),IF(D49&gt;=Setup!$B$59,"━━",IF(D49&gt;=Setup!$B$58,"━─","──")),"")&amp;IF(ISNUMBER(Setup!$B$59),IF(D49&gt;=Setup!$B$59,IF(OR(NOT(ISNUMBER(Setup!$B$60)),D49&lt;Setup!$B$60),IF(NOT(ISNUMBER(Setup!$B$60)),"★","◉"),"●"),"○"),"")&amp;IF(ISNUMBER(Setup!$B$60),IF(D49&gt;=Setup!$B$60,"━━",IF(D49&gt;=Setup!$B$59,"━─","──")),"")&amp;IF(ISNUMBER(Setup!$B$60),IF(D49&gt;=Setup!$B$60,IF(TRUE(),IF(TRUE(),"★","◉"),"●"),"○"),"")&amp;" "&amp;Setup!$L$10</f>
        <v>🚶 ◉━─○──○──○──○──○──○──○──○──○──○ 🏙️</v>
      </c>
      <c r="C59" s="47"/>
      <c r="D59" s="47"/>
      <c r="F59" s="48" t="str">
        <f>"🚶 "&amp;IF(ISNUMBER(Setup!$B$64),IF(H49&gt;=Setup!$B$64,IF(OR(NOT(ISNUMBER(Setup!$B$65)),H49&lt;Setup!$B$65),IF(NOT(ISNUMBER(Setup!$B$65)),"★","◉"),"●"),"○"),"")&amp;IF(ISNUMBER(Setup!$B$65),IF(H49&gt;=Setup!$B$65,"━━",IF(H49&gt;=Setup!$B$64,"━─","──")),"")&amp;IF(ISNUMBER(Setup!$B$65),IF(H49&gt;=Setup!$B$65,IF(OR(NOT(ISNUMBER(Setup!$B$66)),H49&lt;Setup!$B$66),IF(NOT(ISNUMBER(Setup!$B$66)),"★","◉"),"●"),"○"),"")&amp;IF(ISNUMBER(Setup!$B$66),IF(H49&gt;=Setup!$B$66,"━━",IF(H49&gt;=Setup!$B$65,"━─","──")),"")&amp;IF(ISNUMBER(Setup!$B$66),IF(H49&gt;=Setup!$B$66,IF(OR(NOT(ISNUMBER(Setup!$B$67)),H49&lt;Setup!$B$67),IF(NOT(ISNUMBER(Setup!$B$67)),"★","◉"),"●"),"○"),"")&amp;IF(ISNUMBER(Setup!$B$67),IF(H49&gt;=Setup!$B$67,"━━",IF(H49&gt;=Setup!$B$66,"━─","──")),"")&amp;IF(ISNUMBER(Setup!$B$67),IF(H49&gt;=Setup!$B$67,IF(OR(NOT(ISNUMBER(Setup!$B$68)),H49&lt;Setup!$B$68),IF(NOT(ISNUMBER(Setup!$B$68)),"★","◉"),"●"),"○"),"")&amp;IF(ISNUMBER(Setup!$B$68),IF(H49&gt;=Setup!$B$68,"━━",IF(H49&gt;=Setup!$B$67,"━─","──")),"")&amp;IF(ISNUMBER(Setup!$B$68),IF(H49&gt;=Setup!$B$68,IF(OR(NOT(ISNUMBER(Setup!$B$69)),H49&lt;Setup!$B$69),IF(NOT(ISNUMBER(Setup!$B$69)),"★","◉"),"●"),"○"),"")&amp;IF(ISNUMBER(Setup!$B$69),IF(H49&gt;=Setup!$B$69,"━━",IF(H49&gt;=Setup!$B$68,"━─","──")),"")&amp;IF(ISNUMBER(Setup!$B$69),IF(H49&gt;=Setup!$B$69,IF(OR(NOT(ISNUMBER(Setup!$B$70)),H49&lt;Setup!$B$70),IF(NOT(ISNUMBER(Setup!$B$70)),"★","◉"),"●"),"○"),"")&amp;IF(ISNUMBER(Setup!$B$70),IF(H49&gt;=Setup!$B$70,"━━",IF(H49&gt;=Setup!$B$69,"━─","──")),"")&amp;IF(ISNUMBER(Setup!$B$70),IF(H49&gt;=Setup!$B$70,IF(OR(NOT(ISNUMBER(Setup!$B$71)),H49&lt;Setup!$B$71),IF(NOT(ISNUMBER(Setup!$B$71)),"★","◉"),"●"),"○"),"")&amp;IF(ISNUMBER(Setup!$B$71),IF(H49&gt;=Setup!$B$71,"━━",IF(H49&gt;=Setup!$B$70,"━─","──")),"")&amp;IF(ISNUMBER(Setup!$B$71),IF(H49&gt;=Setup!$B$71,IF(OR(NOT(ISNUMBER(Setup!$B$72)),H49&lt;Setup!$B$72),IF(NOT(ISNUMBER(Setup!$B$72)),"★","◉"),"●"),"○"),"")&amp;IF(ISNUMBER(Setup!$B$72),IF(H49&gt;=Setup!$B$72,"━━",IF(H49&gt;=Setup!$B$71,"━─","──")),"")&amp;IF(ISNUMBER(Setup!$B$72),IF(H49&gt;=Setup!$B$72,IF(OR(NOT(ISNUMBER(Setup!$B$73)),H49&lt;Setup!$B$73),IF(NOT(ISNUMBER(Setup!$B$73)),"★","◉"),"●"),"○"),"")&amp;IF(ISNUMBER(Setup!$B$73),IF(H49&gt;=Setup!$B$73,"━━",IF(H49&gt;=Setup!$B$72,"━─","──")),"")&amp;IF(ISNUMBER(Setup!$B$73),IF(H49&gt;=Setup!$B$73,IF(OR(NOT(ISNUMBER(Setup!$B$74)),H49&lt;Setup!$B$74),IF(NOT(ISNUMBER(Setup!$B$74)),"★","◉"),"●"),"○"),"")&amp;IF(ISNUMBER(Setup!$B$74),IF(H49&gt;=Setup!$B$74,"━━",IF(H49&gt;=Setup!$B$73,"━─","──")),"")&amp;IF(ISNUMBER(Setup!$B$74),IF(H49&gt;=Setup!$B$74,IF(OR(NOT(ISNUMBER(Setup!$B$75)),H49&lt;Setup!$B$75),IF(NOT(ISNUMBER(Setup!$B$75)),"★","◉"),"●"),"○"),"")&amp;IF(ISNUMBER(Setup!$B$75),IF(H49&gt;=Setup!$B$75,"━━",IF(H49&gt;=Setup!$B$74,"━─","──")),"")&amp;IF(ISNUMBER(Setup!$B$75),IF(H49&gt;=Setup!$B$75,IF(TRUE(),IF(TRUE(),"★","◉"),"●"),"○"),"")&amp;" "&amp;Setup!$L$11</f>
        <v>🚶 ◉━─○──○──○──○──○──○──○──○ 🏜️</v>
      </c>
      <c r="G59" s="48"/>
      <c r="H59" s="48"/>
    </row>
    <row r="60" spans="2:8" ht="31.5" customHeight="1" x14ac:dyDescent="0.25">
      <c r="B60" s="43" t="str">
        <f>IF($D$52="COMPLETE","Every step still climbs the leaderboard!",IF(COUNTIFS(Setup!$B$49:$B$60,"&lt;&gt;",Setup!$B$49:$B$60,"&lt;="&amp;D49)&gt;=COUNT(Setup!$B$49:$B$60),"","Next stop: "&amp;INDEX(Setup!$C$49:$C$60,COUNTIFS(Setup!$B$49:$B$60,"&lt;&gt;",Setup!$B$49:$B$60,"&lt;="&amp;D49)+1)&amp;" · "&amp;TEXT(INDEX(Setup!$B$49:$B$60,COUNTIFS(Setup!$B$49:$B$60,"&lt;&gt;",Setup!$B$49:$B$60,"&lt;="&amp;D49)+1)-D49,"#,##0")&amp;" steps to go"))</f>
        <v>Next stop: People's Square · 6,500 steps to go</v>
      </c>
      <c r="C60" s="43"/>
      <c r="D60" s="43"/>
      <c r="F60" s="43" t="str">
        <f>IF($H$52="COMPLETE","Every step still climbs the leaderboard!",IF(COUNTIFS(Setup!$B$64:$B$75,"&lt;&gt;",Setup!$B$64:$B$75,"&lt;="&amp;H49)&gt;=COUNT(Setup!$B$64:$B$75),"","Next stop: "&amp;INDEX(Setup!$C$64:$C$75,COUNTIFS(Setup!$B$64:$B$75,"&lt;&gt;",Setup!$B$64:$B$75,"&lt;="&amp;H49)+1)&amp;" · "&amp;TEXT(INDEX(Setup!$B$64:$B$75,COUNTIFS(Setup!$B$64:$B$75,"&lt;&gt;",Setup!$B$64:$B$75,"&lt;="&amp;H49)+1)-H49,"#,##0")&amp;" steps to go"))</f>
        <v>Next stop: Al Fahidi Historical Neighbourhood · 9,000 steps to go</v>
      </c>
      <c r="G60" s="43"/>
      <c r="H60" s="43"/>
    </row>
    <row r="61" spans="2:8" ht="21.75" customHeight="1" x14ac:dyDescent="0.25">
      <c r="B61" s="44" t="str">
        <f>IF(D49&gt;0,"👟 Started","○ Started")&amp;"  ·  "&amp;IF(D49&gt;=Setup!$F$10*0.5,"⭐ Halfway","○ Halfway")&amp;"  ·  "&amp;IF(D49&gt;=Setup!$G$10,"🧗 Ascent","○ Ascent")&amp;"  ·  "&amp;IF($D$52="COMPLETE","🏆 Done","○ Done")</f>
        <v>○ Started  ·  ○ Halfway  ·  ○ Ascent  ·  ○ Done</v>
      </c>
      <c r="C61" s="44"/>
      <c r="D61" s="44"/>
      <c r="F61" s="44" t="str">
        <f>IF(H49&gt;0,"👟 Started","○ Started")&amp;"  ·  "&amp;IF(H49&gt;=Setup!$F$11*0.5,"⭐ Halfway","○ Halfway")&amp;"  ·  "&amp;IF(H49&gt;=Setup!$G$11,"🧗 Ascent","○ Ascent")&amp;"  ·  "&amp;IF($H$52="COMPLETE","🏆 Done","○ Done")</f>
        <v>○ Started  ·  ○ Halfway  ·  ○ Ascent  ·  ○ Done</v>
      </c>
      <c r="G61" s="44"/>
      <c r="H61" s="44"/>
    </row>
    <row r="62" spans="2:8" ht="18.75" customHeight="1" x14ac:dyDescent="0.25">
      <c r="B62" s="45" t="str">
        <f>IF(Setup!$J$10="","View This Week's Journey (link coming soon)",HYPERLINK(Setup!$J$10,"View This Week's Journey"))</f>
        <v>View This Week's Journey</v>
      </c>
      <c r="C62" s="45"/>
      <c r="D62" s="45"/>
      <c r="F62" s="45" t="str">
        <f>IF(Setup!$J$11="","View This Week's Journey (link coming soon)",HYPERLINK(Setup!$J$11,"View This Week's Journey"))</f>
        <v>View This Week's Journey</v>
      </c>
      <c r="G62" s="45"/>
      <c r="H62" s="45"/>
    </row>
    <row r="63" spans="2:8" ht="18.75" customHeight="1" x14ac:dyDescent="0.25">
      <c r="B63" s="45" t="str">
        <f>IF(Setup!$K$10="","Submit Weekly Steps (link coming soon)",HYPERLINK(Setup!$K$10,"Submit Weekly Steps"))</f>
        <v>Submit Weekly Steps</v>
      </c>
      <c r="C63" s="45"/>
      <c r="D63" s="45"/>
      <c r="F63" s="45" t="str">
        <f>IF(Setup!$K$11="","Submit Weekly Steps (link coming soon)",HYPERLINK(Setup!$K$11,"Submit Weekly Steps"))</f>
        <v>Submit Weekly Steps</v>
      </c>
      <c r="G63" s="45"/>
      <c r="H63" s="45"/>
    </row>
    <row r="64" spans="2:8" ht="7.5" customHeight="1" x14ac:dyDescent="0.25"/>
    <row r="65" spans="2:8" ht="42" customHeight="1" x14ac:dyDescent="0.25">
      <c r="B65" s="5" t="s">
        <v>21</v>
      </c>
      <c r="C65" s="5"/>
      <c r="D65" s="5"/>
      <c r="E65" s="5"/>
      <c r="F65" s="5"/>
      <c r="G65" s="5"/>
      <c r="H65" s="5"/>
    </row>
    <row r="66" spans="2:8" ht="6" customHeight="1" x14ac:dyDescent="0.25"/>
  </sheetData>
  <sheetProtection sheet="1"/>
  <mergeCells count="80">
    <mergeCell ref="B62:D62"/>
    <mergeCell ref="F62:H62"/>
    <mergeCell ref="B63:D63"/>
    <mergeCell ref="F63:H63"/>
    <mergeCell ref="B65:H65"/>
    <mergeCell ref="B59:D59"/>
    <mergeCell ref="F59:H59"/>
    <mergeCell ref="B60:D60"/>
    <mergeCell ref="F60:H60"/>
    <mergeCell ref="B61:D61"/>
    <mergeCell ref="F61:H61"/>
    <mergeCell ref="B56:D56"/>
    <mergeCell ref="F56:H56"/>
    <mergeCell ref="B57:D57"/>
    <mergeCell ref="F57:H57"/>
    <mergeCell ref="B58:D58"/>
    <mergeCell ref="F58:H58"/>
    <mergeCell ref="B53:C53"/>
    <mergeCell ref="F53:G53"/>
    <mergeCell ref="B54:C54"/>
    <mergeCell ref="F54:G54"/>
    <mergeCell ref="B55:C55"/>
    <mergeCell ref="F55:G55"/>
    <mergeCell ref="B50:C50"/>
    <mergeCell ref="F50:G50"/>
    <mergeCell ref="B51:C51"/>
    <mergeCell ref="F51:G51"/>
    <mergeCell ref="B52:C52"/>
    <mergeCell ref="F52:G52"/>
    <mergeCell ref="B39:D39"/>
    <mergeCell ref="F39:H39"/>
    <mergeCell ref="B40:D40"/>
    <mergeCell ref="F40:H40"/>
    <mergeCell ref="B49:C49"/>
    <mergeCell ref="F49:G49"/>
    <mergeCell ref="B35:D35"/>
    <mergeCell ref="F35:H35"/>
    <mergeCell ref="B36:D36"/>
    <mergeCell ref="F36:H36"/>
    <mergeCell ref="B37:D37"/>
    <mergeCell ref="F37:H37"/>
    <mergeCell ref="B32:D32"/>
    <mergeCell ref="F32:H32"/>
    <mergeCell ref="B33:D33"/>
    <mergeCell ref="F33:H33"/>
    <mergeCell ref="B34:D34"/>
    <mergeCell ref="F34:H34"/>
    <mergeCell ref="B29:C29"/>
    <mergeCell ref="F29:G29"/>
    <mergeCell ref="B30:D30"/>
    <mergeCell ref="F30:H30"/>
    <mergeCell ref="B31:D31"/>
    <mergeCell ref="F31:H31"/>
    <mergeCell ref="B26:C26"/>
    <mergeCell ref="F26:G26"/>
    <mergeCell ref="B27:C27"/>
    <mergeCell ref="F27:G27"/>
    <mergeCell ref="B28:C28"/>
    <mergeCell ref="F28:G28"/>
    <mergeCell ref="B23:C23"/>
    <mergeCell ref="F23:G23"/>
    <mergeCell ref="B24:C24"/>
    <mergeCell ref="F24:G24"/>
    <mergeCell ref="B25:C25"/>
    <mergeCell ref="F25:G25"/>
    <mergeCell ref="B11:H11"/>
    <mergeCell ref="B13:D13"/>
    <mergeCell ref="F13:H13"/>
    <mergeCell ref="B14:D14"/>
    <mergeCell ref="F14:H14"/>
    <mergeCell ref="B5:H5"/>
    <mergeCell ref="B6:H6"/>
    <mergeCell ref="B7:H7"/>
    <mergeCell ref="B9:H9"/>
    <mergeCell ref="B10:H10"/>
    <mergeCell ref="B2:H2"/>
    <mergeCell ref="B3:D3"/>
    <mergeCell ref="F3:H3"/>
    <mergeCell ref="B4:D4"/>
    <mergeCell ref="F4:H4"/>
  </mergeCells>
  <conditionalFormatting sqref="B31:D31">
    <cfRule type="expression" dxfId="24" priority="4">
      <formula>$D$26="COMPLETE"</formula>
    </cfRule>
  </conditionalFormatting>
  <conditionalFormatting sqref="B32:D32">
    <cfRule type="expression" dxfId="23" priority="5">
      <formula>$D$26="COMPLETE"</formula>
    </cfRule>
  </conditionalFormatting>
  <conditionalFormatting sqref="B57:D57">
    <cfRule type="expression" dxfId="22" priority="10">
      <formula>$D$52="COMPLETE"</formula>
    </cfRule>
  </conditionalFormatting>
  <conditionalFormatting sqref="B58:D58">
    <cfRule type="expression" dxfId="21" priority="11">
      <formula>$D$52="COMPLETE"</formula>
    </cfRule>
  </conditionalFormatting>
  <conditionalFormatting sqref="B6:H6">
    <cfRule type="expression" dxfId="20" priority="2">
      <formula>((D26="COMPLETE")+(H26="COMPLETE")+(D52="COMPLETE")+(H52="COMPLETE"))=4</formula>
    </cfRule>
  </conditionalFormatting>
  <conditionalFormatting sqref="D26">
    <cfRule type="cellIs" dxfId="19" priority="15" operator="equal">
      <formula>"COMPLETE"</formula>
    </cfRule>
    <cfRule type="cellIs" dxfId="18" priority="16" operator="equal">
      <formula>"IN PROGRESS"</formula>
    </cfRule>
    <cfRule type="cellIs" dxfId="17" priority="17" operator="equal">
      <formula>"NOT STARTED"</formula>
    </cfRule>
  </conditionalFormatting>
  <conditionalFormatting sqref="D27">
    <cfRule type="dataBar" priority="27">
      <dataBar>
        <cfvo type="num" val="0"/>
        <cfvo type="num" val="1"/>
        <color rgb="FF0B8C95"/>
      </dataBar>
      <extLst>
        <ext xmlns:x14="http://schemas.microsoft.com/office/spreadsheetml/2009/9/main" uri="{B025F937-C7B1-47D3-B67F-A62EFF666E3E}">
          <x14:id>{AB61A0A4-FC54-435E-BFF0-36ED5C60637C}</x14:id>
        </ext>
      </extLst>
    </cfRule>
  </conditionalFormatting>
  <conditionalFormatting sqref="D52">
    <cfRule type="cellIs" dxfId="15" priority="21" operator="equal">
      <formula>"COMPLETE"</formula>
    </cfRule>
    <cfRule type="cellIs" dxfId="14" priority="22" operator="equal">
      <formula>"IN PROGRESS"</formula>
    </cfRule>
    <cfRule type="cellIs" dxfId="13" priority="23" operator="equal">
      <formula>"NOT STARTED"</formula>
    </cfRule>
  </conditionalFormatting>
  <conditionalFormatting sqref="D53">
    <cfRule type="dataBar" priority="29">
      <dataBar>
        <cfvo type="num" val="0"/>
        <cfvo type="num" val="1"/>
        <color rgb="FF0B8C95"/>
      </dataBar>
      <extLst>
        <ext xmlns:x14="http://schemas.microsoft.com/office/spreadsheetml/2009/9/main" uri="{B025F937-C7B1-47D3-B67F-A62EFF666E3E}">
          <x14:id>{90378E40-7CAD-4832-A27C-FE4FE4C34E9A}</x14:id>
        </ext>
      </extLst>
    </cfRule>
  </conditionalFormatting>
  <conditionalFormatting sqref="F31:H31">
    <cfRule type="expression" dxfId="11" priority="7">
      <formula>$H$26="COMPLETE"</formula>
    </cfRule>
  </conditionalFormatting>
  <conditionalFormatting sqref="F32:H32">
    <cfRule type="expression" dxfId="10" priority="8">
      <formula>$H$26="COMPLETE"</formula>
    </cfRule>
  </conditionalFormatting>
  <conditionalFormatting sqref="F57:H57">
    <cfRule type="expression" dxfId="9" priority="13">
      <formula>$H$52="COMPLETE"</formula>
    </cfRule>
  </conditionalFormatting>
  <conditionalFormatting sqref="F58:H58">
    <cfRule type="expression" dxfId="8" priority="14">
      <formula>$H$52="COMPLETE"</formula>
    </cfRule>
  </conditionalFormatting>
  <conditionalFormatting sqref="H26">
    <cfRule type="cellIs" dxfId="7" priority="18" operator="equal">
      <formula>"COMPLETE"</formula>
    </cfRule>
    <cfRule type="cellIs" dxfId="6" priority="19" operator="equal">
      <formula>"IN PROGRESS"</formula>
    </cfRule>
    <cfRule type="cellIs" dxfId="5" priority="20" operator="equal">
      <formula>"NOT STARTED"</formula>
    </cfRule>
  </conditionalFormatting>
  <conditionalFormatting sqref="H27">
    <cfRule type="dataBar" priority="28">
      <dataBar>
        <cfvo type="num" val="0"/>
        <cfvo type="num" val="1"/>
        <color rgb="FF0B8C95"/>
      </dataBar>
      <extLst>
        <ext xmlns:x14="http://schemas.microsoft.com/office/spreadsheetml/2009/9/main" uri="{B025F937-C7B1-47D3-B67F-A62EFF666E3E}">
          <x14:id>{37BCDAA9-B500-4998-9E50-8790A3B78E41}</x14:id>
        </ext>
      </extLst>
    </cfRule>
  </conditionalFormatting>
  <conditionalFormatting sqref="H52">
    <cfRule type="cellIs" dxfId="3" priority="24" operator="equal">
      <formula>"COMPLETE"</formula>
    </cfRule>
    <cfRule type="cellIs" dxfId="2" priority="25" operator="equal">
      <formula>"IN PROGRESS"</formula>
    </cfRule>
    <cfRule type="cellIs" dxfId="1" priority="26" operator="equal">
      <formula>"NOT STARTED"</formula>
    </cfRule>
  </conditionalFormatting>
  <conditionalFormatting sqref="H53">
    <cfRule type="dataBar" priority="30">
      <dataBar>
        <cfvo type="num" val="0"/>
        <cfvo type="num" val="1"/>
        <color rgb="FF0B8C95"/>
      </dataBar>
      <extLst>
        <ext xmlns:x14="http://schemas.microsoft.com/office/spreadsheetml/2009/9/main" uri="{B025F937-C7B1-47D3-B67F-A62EFF666E3E}">
          <x14:id>{81327141-BF2A-4D4A-98E3-27741BB0DA7F}</x14:id>
        </ext>
      </extLst>
    </cfRule>
  </conditionalFormatting>
  <dataValidations count="2">
    <dataValidation type="whole" operator="greaterThanOrEqual" allowBlank="1" showErrorMessage="1" errorTitle="Whole numbers only" error="Please enter a whole number of steps (0 or more)." sqref="D16:D22 H16:H22 D42:D48 H42:H48" xr:uid="{00000000-0002-0000-0000-000000000000}">
      <formula1>0</formula1>
      <formula2>0</formula2>
    </dataValidation>
    <dataValidation type="list" allowBlank="1" showInputMessage="1" showErrorMessage="1" errorTitle="Yes or No" error="Choose Yes or No." promptTitle="Bonus Challenge" prompt="Choose Yes only after you complete the Bonus Challenge shown after your weekly submission." sqref="D29 H29 D55 H55" xr:uid="{00000000-0002-0000-0000-000001000000}">
      <formula1>"Yes,No"</formula1>
      <formula2>0</formula2>
    </dataValidation>
  </dataValidations>
  <printOptions horizontalCentered="1"/>
  <pageMargins left="0.4" right="0.4" top="0.4" bottom="0.4" header="0.511811023622047" footer="0.511811023622047"/>
  <pageSetup scale="75" orientation="portrait" horizontalDpi="300" verticalDpi="300"/>
  <rowBreaks count="1" manualBreakCount="1">
    <brk id="38" max="16383" man="1"/>
  </rowBreaks>
  <extLst>
    <ext xmlns:x14="http://schemas.microsoft.com/office/spreadsheetml/2009/9/main" uri="{78C0D931-6437-407d-A8EE-F0AAD7539E65}">
      <x14:conditionalFormattings>
        <x14:conditionalFormatting xmlns:xm="http://schemas.microsoft.com/office/excel/2006/main">
          <x14:cfRule type="dataBar" id="{AB61A0A4-FC54-435E-BFF0-36ED5C60637C}">
            <x14:dataBar axisPosition="none">
              <x14:cfvo type="num">
                <xm:f>0</xm:f>
              </x14:cfvo>
              <x14:cfvo type="num">
                <xm:f>1</xm:f>
              </x14:cfvo>
              <x14:negativeFillColor rgb="FF0B8C95"/>
            </x14:dataBar>
          </x14:cfRule>
          <xm:sqref>D27</xm:sqref>
        </x14:conditionalFormatting>
        <x14:conditionalFormatting xmlns:xm="http://schemas.microsoft.com/office/excel/2006/main">
          <x14:cfRule type="expression" priority="3" id="{00000000-000E-0000-0000-000003000000}">
            <xm:f>OR($D$29="Yes",AND(TODAY()&gt;=Setup!$E$8,$D$23&lt;Setup!$F$8))</xm:f>
            <x14:dxf>
              <fill>
                <patternFill>
                  <bgColor rgb="FFFFFFFF"/>
                </patternFill>
              </fill>
              <border diagonalUp="0" diagonalDown="0">
                <left style="thin">
                  <color rgb="FFE9742B"/>
                </left>
                <right style="thin">
                  <color rgb="FFE9742B"/>
                </right>
                <top style="thin">
                  <color rgb="FFE9742B"/>
                </top>
                <bottom style="thin">
                  <color rgb="FFE9742B"/>
                </bottom>
              </border>
            </x14:dxf>
          </x14:cfRule>
          <xm:sqref>D29</xm:sqref>
        </x14:conditionalFormatting>
        <x14:conditionalFormatting xmlns:xm="http://schemas.microsoft.com/office/excel/2006/main">
          <x14:cfRule type="dataBar" id="{90378E40-7CAD-4832-A27C-FE4FE4C34E9A}">
            <x14:dataBar axisPosition="none">
              <x14:cfvo type="num">
                <xm:f>0</xm:f>
              </x14:cfvo>
              <x14:cfvo type="num">
                <xm:f>1</xm:f>
              </x14:cfvo>
              <x14:negativeFillColor rgb="FF0B8C95"/>
            </x14:dataBar>
          </x14:cfRule>
          <xm:sqref>D53</xm:sqref>
        </x14:conditionalFormatting>
        <x14:conditionalFormatting xmlns:xm="http://schemas.microsoft.com/office/excel/2006/main">
          <x14:cfRule type="expression" priority="9" id="{00000000-000E-0000-0000-000009000000}">
            <xm:f>OR($D$55="Yes",AND(TODAY()&gt;=Setup!$E$10,$D$49&lt;Setup!$F$10))</xm:f>
            <x14:dxf>
              <fill>
                <patternFill>
                  <bgColor rgb="FFFFFFFF"/>
                </patternFill>
              </fill>
              <border diagonalUp="0" diagonalDown="0">
                <left style="thin">
                  <color rgb="FFE9742B"/>
                </left>
                <right style="thin">
                  <color rgb="FFE9742B"/>
                </right>
                <top style="thin">
                  <color rgb="FFE9742B"/>
                </top>
                <bottom style="thin">
                  <color rgb="FFE9742B"/>
                </bottom>
              </border>
            </x14:dxf>
          </x14:cfRule>
          <xm:sqref>D55</xm:sqref>
        </x14:conditionalFormatting>
        <x14:conditionalFormatting xmlns:xm="http://schemas.microsoft.com/office/excel/2006/main">
          <x14:cfRule type="dataBar" id="{37BCDAA9-B500-4998-9E50-8790A3B78E41}">
            <x14:dataBar axisPosition="none">
              <x14:cfvo type="num">
                <xm:f>0</xm:f>
              </x14:cfvo>
              <x14:cfvo type="num">
                <xm:f>1</xm:f>
              </x14:cfvo>
              <x14:negativeFillColor rgb="FF0B8C95"/>
            </x14:dataBar>
          </x14:cfRule>
          <xm:sqref>H27</xm:sqref>
        </x14:conditionalFormatting>
        <x14:conditionalFormatting xmlns:xm="http://schemas.microsoft.com/office/excel/2006/main">
          <x14:cfRule type="expression" priority="6" id="{00000000-000E-0000-0000-000006000000}">
            <xm:f>OR($H$29="Yes",AND(TODAY()&gt;=Setup!$E$9,$H$23&lt;Setup!$F$9))</xm:f>
            <x14:dxf>
              <fill>
                <patternFill>
                  <bgColor rgb="FFFFFFFF"/>
                </patternFill>
              </fill>
              <border diagonalUp="0" diagonalDown="0">
                <left style="thin">
                  <color rgb="FFE9742B"/>
                </left>
                <right style="thin">
                  <color rgb="FFE9742B"/>
                </right>
                <top style="thin">
                  <color rgb="FFE9742B"/>
                </top>
                <bottom style="thin">
                  <color rgb="FFE9742B"/>
                </bottom>
              </border>
            </x14:dxf>
          </x14:cfRule>
          <xm:sqref>H29</xm:sqref>
        </x14:conditionalFormatting>
        <x14:conditionalFormatting xmlns:xm="http://schemas.microsoft.com/office/excel/2006/main">
          <x14:cfRule type="dataBar" id="{81327141-BF2A-4D4A-98E3-27741BB0DA7F}">
            <x14:dataBar axisPosition="none">
              <x14:cfvo type="num">
                <xm:f>0</xm:f>
              </x14:cfvo>
              <x14:cfvo type="num">
                <xm:f>1</xm:f>
              </x14:cfvo>
              <x14:negativeFillColor rgb="FF0B8C95"/>
            </x14:dataBar>
          </x14:cfRule>
          <xm:sqref>H53</xm:sqref>
        </x14:conditionalFormatting>
        <x14:conditionalFormatting xmlns:xm="http://schemas.microsoft.com/office/excel/2006/main">
          <x14:cfRule type="expression" priority="12" id="{00000000-000E-0000-0000-00000C000000}">
            <xm:f>OR($H$55="Yes",AND(TODAY()&gt;=Setup!$E$11,$H$49&lt;Setup!$F$11))</xm:f>
            <x14:dxf>
              <fill>
                <patternFill>
                  <bgColor rgb="FFFFFFFF"/>
                </patternFill>
              </fill>
              <border diagonalUp="0" diagonalDown="0">
                <left style="thin">
                  <color rgb="FFE9742B"/>
                </left>
                <right style="thin">
                  <color rgb="FFE9742B"/>
                </right>
                <top style="thin">
                  <color rgb="FFE9742B"/>
                </top>
                <bottom style="thin">
                  <color rgb="FFE9742B"/>
                </bottom>
              </border>
            </x14:dxf>
          </x14:cfRule>
          <xm:sqref>H55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94"/>
  <sheetViews>
    <sheetView showRowColHeaders="0" zoomScaleNormal="100" workbookViewId="0"/>
  </sheetViews>
  <sheetFormatPr defaultColWidth="8.7109375" defaultRowHeight="15" x14ac:dyDescent="0.25"/>
  <cols>
    <col min="1" max="1" width="8" customWidth="1"/>
    <col min="2" max="2" width="16" customWidth="1"/>
    <col min="3" max="3" width="50" customWidth="1"/>
    <col min="4" max="5" width="16" customWidth="1"/>
    <col min="6" max="6" width="18" customWidth="1"/>
    <col min="7" max="7" width="20" customWidth="1"/>
    <col min="8" max="9" width="16" customWidth="1"/>
    <col min="10" max="11" width="34" customWidth="1"/>
    <col min="12" max="12" width="12" customWidth="1"/>
  </cols>
  <sheetData>
    <row r="1" spans="1:12" ht="21" x14ac:dyDescent="0.35">
      <c r="A1" s="23" t="s">
        <v>22</v>
      </c>
    </row>
    <row r="2" spans="1:12" x14ac:dyDescent="0.25">
      <c r="A2" s="24" t="s">
        <v>23</v>
      </c>
    </row>
    <row r="4" spans="1:12" x14ac:dyDescent="0.25">
      <c r="A4" s="25" t="s">
        <v>24</v>
      </c>
      <c r="D4" s="26">
        <v>46300</v>
      </c>
      <c r="F4" s="27" t="str">
        <f>IF(WEEKDAY(D4,2)=1,"","⚠ Start date must be a Monday")</f>
        <v/>
      </c>
    </row>
    <row r="5" spans="1:12" x14ac:dyDescent="0.25">
      <c r="A5" s="25" t="s">
        <v>25</v>
      </c>
      <c r="D5" s="28">
        <f>D4+27</f>
        <v>46327</v>
      </c>
    </row>
    <row r="7" spans="1:12" ht="43.5" customHeight="1" x14ac:dyDescent="0.25">
      <c r="A7" s="29" t="s">
        <v>26</v>
      </c>
      <c r="B7" s="29" t="s">
        <v>27</v>
      </c>
      <c r="C7" s="29" t="s">
        <v>28</v>
      </c>
      <c r="D7" s="29" t="s">
        <v>29</v>
      </c>
      <c r="E7" s="29" t="s">
        <v>30</v>
      </c>
      <c r="F7" s="29" t="s">
        <v>31</v>
      </c>
      <c r="G7" s="29" t="s">
        <v>32</v>
      </c>
      <c r="H7" s="29" t="s">
        <v>33</v>
      </c>
      <c r="I7" s="29" t="s">
        <v>34</v>
      </c>
      <c r="J7" s="29" t="s">
        <v>35</v>
      </c>
      <c r="K7" s="29" t="s">
        <v>36</v>
      </c>
      <c r="L7" s="29" t="s">
        <v>37</v>
      </c>
    </row>
    <row r="8" spans="1:12" x14ac:dyDescent="0.25">
      <c r="A8" s="30">
        <v>1</v>
      </c>
      <c r="B8" s="31" t="s">
        <v>38</v>
      </c>
      <c r="C8" s="31" t="s">
        <v>39</v>
      </c>
      <c r="D8" s="32">
        <f>$D$4</f>
        <v>46300</v>
      </c>
      <c r="E8" s="32">
        <f>D8+6</f>
        <v>46306</v>
      </c>
      <c r="F8" s="33">
        <v>37020</v>
      </c>
      <c r="G8" s="33">
        <v>35355</v>
      </c>
      <c r="H8" s="33">
        <v>1665</v>
      </c>
      <c r="I8" s="30" t="str">
        <f>IF(G8+H8=F8,"OK","MISMATCH")</f>
        <v>OK</v>
      </c>
      <c r="J8" s="31" t="s">
        <v>40</v>
      </c>
      <c r="K8" s="31" t="s">
        <v>41</v>
      </c>
      <c r="L8" s="34" t="s">
        <v>42</v>
      </c>
    </row>
    <row r="9" spans="1:12" x14ac:dyDescent="0.25">
      <c r="A9" s="30">
        <v>2</v>
      </c>
      <c r="B9" s="31" t="s">
        <v>43</v>
      </c>
      <c r="C9" s="31" t="s">
        <v>44</v>
      </c>
      <c r="D9" s="32">
        <f>D8+7</f>
        <v>46307</v>
      </c>
      <c r="E9" s="32">
        <f>D9+6</f>
        <v>46313</v>
      </c>
      <c r="F9" s="33">
        <v>38682</v>
      </c>
      <c r="G9" s="33">
        <v>37106</v>
      </c>
      <c r="H9" s="33">
        <v>1576</v>
      </c>
      <c r="I9" s="30" t="str">
        <f>IF(G9+H9=F9,"OK","MISMATCH")</f>
        <v>OK</v>
      </c>
      <c r="J9" s="31" t="s">
        <v>45</v>
      </c>
      <c r="K9" s="31" t="s">
        <v>46</v>
      </c>
      <c r="L9" s="34" t="s">
        <v>47</v>
      </c>
    </row>
    <row r="10" spans="1:12" x14ac:dyDescent="0.25">
      <c r="A10" s="30">
        <v>3</v>
      </c>
      <c r="B10" s="31" t="s">
        <v>48</v>
      </c>
      <c r="C10" s="31" t="s">
        <v>49</v>
      </c>
      <c r="D10" s="32">
        <f>D9+7</f>
        <v>46314</v>
      </c>
      <c r="E10" s="32">
        <f>D10+6</f>
        <v>46320</v>
      </c>
      <c r="F10" s="33">
        <v>40620</v>
      </c>
      <c r="G10" s="33">
        <v>37222</v>
      </c>
      <c r="H10" s="33">
        <v>3398</v>
      </c>
      <c r="I10" s="30" t="str">
        <f>IF(G10+H10=F10,"OK","MISMATCH")</f>
        <v>OK</v>
      </c>
      <c r="J10" s="31" t="s">
        <v>50</v>
      </c>
      <c r="K10" s="31" t="s">
        <v>51</v>
      </c>
      <c r="L10" s="34" t="s">
        <v>52</v>
      </c>
    </row>
    <row r="11" spans="1:12" x14ac:dyDescent="0.25">
      <c r="A11" s="30">
        <v>4</v>
      </c>
      <c r="B11" s="31" t="s">
        <v>53</v>
      </c>
      <c r="C11" s="31" t="s">
        <v>54</v>
      </c>
      <c r="D11" s="32">
        <f>D10+7</f>
        <v>46321</v>
      </c>
      <c r="E11" s="32">
        <f>D11+6</f>
        <v>46327</v>
      </c>
      <c r="F11" s="33">
        <v>58064</v>
      </c>
      <c r="G11" s="33">
        <v>55155</v>
      </c>
      <c r="H11" s="33">
        <v>2909</v>
      </c>
      <c r="I11" s="30" t="str">
        <f>IF(G11+H11=F11,"OK","MISMATCH")</f>
        <v>OK</v>
      </c>
      <c r="J11" s="31" t="s">
        <v>55</v>
      </c>
      <c r="K11" s="31" t="s">
        <v>56</v>
      </c>
      <c r="L11" s="34" t="s">
        <v>57</v>
      </c>
    </row>
    <row r="12" spans="1:12" x14ac:dyDescent="0.25">
      <c r="A12" s="24" t="s">
        <v>58</v>
      </c>
    </row>
    <row r="14" spans="1:12" ht="17.25" x14ac:dyDescent="0.3">
      <c r="A14" s="35" t="s">
        <v>59</v>
      </c>
    </row>
    <row r="15" spans="1:12" x14ac:dyDescent="0.25">
      <c r="A15" s="24" t="s">
        <v>60</v>
      </c>
    </row>
    <row r="17" spans="1:9" x14ac:dyDescent="0.25">
      <c r="A17" s="49" t="str">
        <f>"WEEK "&amp;A8&amp;" — "&amp;UPPER(B8)</f>
        <v>WEEK 1 — PARIS</v>
      </c>
      <c r="B17" s="49"/>
      <c r="C17" s="49"/>
      <c r="D17" s="36"/>
      <c r="E17" s="36"/>
      <c r="F17" s="36"/>
      <c r="G17" s="36"/>
      <c r="H17" s="36"/>
      <c r="I17" s="36"/>
    </row>
    <row r="18" spans="1:9" x14ac:dyDescent="0.25">
      <c r="B18" s="37" t="s">
        <v>61</v>
      </c>
      <c r="C18" s="37" t="s">
        <v>62</v>
      </c>
      <c r="D18" s="50" t="s">
        <v>63</v>
      </c>
      <c r="E18" s="50"/>
      <c r="F18" s="50"/>
      <c r="G18" s="50"/>
      <c r="H18" s="50"/>
      <c r="I18" s="50"/>
    </row>
    <row r="19" spans="1:9" ht="15" customHeight="1" x14ac:dyDescent="0.25">
      <c r="B19" s="33">
        <v>0</v>
      </c>
      <c r="C19" s="31" t="s">
        <v>64</v>
      </c>
      <c r="D19" s="51" t="s">
        <v>65</v>
      </c>
      <c r="E19" s="51"/>
      <c r="F19" s="51"/>
      <c r="G19" s="51"/>
      <c r="H19" s="51"/>
      <c r="I19" s="51"/>
    </row>
    <row r="20" spans="1:9" ht="15" customHeight="1" x14ac:dyDescent="0.25">
      <c r="B20" s="33">
        <v>6500</v>
      </c>
      <c r="C20" s="31" t="s">
        <v>66</v>
      </c>
      <c r="D20" s="51" t="s">
        <v>67</v>
      </c>
      <c r="E20" s="51"/>
      <c r="F20" s="51"/>
      <c r="G20" s="51"/>
      <c r="H20" s="51"/>
      <c r="I20" s="51"/>
    </row>
    <row r="21" spans="1:9" ht="15" customHeight="1" x14ac:dyDescent="0.25">
      <c r="B21" s="33">
        <v>11000</v>
      </c>
      <c r="C21" s="31" t="s">
        <v>68</v>
      </c>
      <c r="D21" s="51" t="s">
        <v>69</v>
      </c>
      <c r="E21" s="51"/>
      <c r="F21" s="51"/>
      <c r="G21" s="51"/>
      <c r="H21" s="51"/>
      <c r="I21" s="51"/>
    </row>
    <row r="22" spans="1:9" ht="15" customHeight="1" x14ac:dyDescent="0.25">
      <c r="B22" s="33">
        <v>15500</v>
      </c>
      <c r="C22" s="31" t="s">
        <v>70</v>
      </c>
      <c r="D22" s="51" t="s">
        <v>71</v>
      </c>
      <c r="E22" s="51"/>
      <c r="F22" s="51"/>
      <c r="G22" s="51"/>
      <c r="H22" s="51"/>
      <c r="I22" s="51"/>
    </row>
    <row r="23" spans="1:9" ht="15" customHeight="1" x14ac:dyDescent="0.25">
      <c r="B23" s="33">
        <v>25500</v>
      </c>
      <c r="C23" s="31" t="s">
        <v>72</v>
      </c>
      <c r="D23" s="51" t="s">
        <v>73</v>
      </c>
      <c r="E23" s="51"/>
      <c r="F23" s="51"/>
      <c r="G23" s="51"/>
      <c r="H23" s="51"/>
      <c r="I23" s="51"/>
    </row>
    <row r="24" spans="1:9" ht="15" customHeight="1" x14ac:dyDescent="0.25">
      <c r="B24" s="33">
        <v>31500</v>
      </c>
      <c r="C24" s="31" t="s">
        <v>74</v>
      </c>
      <c r="D24" s="51" t="s">
        <v>75</v>
      </c>
      <c r="E24" s="51"/>
      <c r="F24" s="51"/>
      <c r="G24" s="51"/>
      <c r="H24" s="51"/>
      <c r="I24" s="51"/>
    </row>
    <row r="25" spans="1:9" ht="15" customHeight="1" x14ac:dyDescent="0.25">
      <c r="B25" s="33">
        <v>35355</v>
      </c>
      <c r="C25" s="31" t="s">
        <v>76</v>
      </c>
      <c r="D25" s="51" t="s">
        <v>77</v>
      </c>
      <c r="E25" s="51"/>
      <c r="F25" s="51"/>
      <c r="G25" s="51"/>
      <c r="H25" s="51"/>
      <c r="I25" s="51"/>
    </row>
    <row r="26" spans="1:9" ht="15" customHeight="1" x14ac:dyDescent="0.25">
      <c r="B26" s="33">
        <f>F8</f>
        <v>37020</v>
      </c>
      <c r="C26" s="31" t="s">
        <v>78</v>
      </c>
      <c r="D26" s="51" t="s">
        <v>79</v>
      </c>
      <c r="E26" s="51"/>
      <c r="F26" s="51"/>
      <c r="G26" s="51"/>
      <c r="H26" s="51"/>
      <c r="I26" s="51"/>
    </row>
    <row r="27" spans="1:9" x14ac:dyDescent="0.25">
      <c r="B27" s="33"/>
      <c r="C27" s="31"/>
      <c r="D27" s="51"/>
      <c r="E27" s="51"/>
      <c r="F27" s="51"/>
      <c r="G27" s="51"/>
      <c r="H27" s="51"/>
      <c r="I27" s="51"/>
    </row>
    <row r="28" spans="1:9" x14ac:dyDescent="0.25">
      <c r="B28" s="33"/>
      <c r="C28" s="31"/>
      <c r="D28" s="51"/>
      <c r="E28" s="51"/>
      <c r="F28" s="51"/>
      <c r="G28" s="51"/>
      <c r="H28" s="51"/>
      <c r="I28" s="51"/>
    </row>
    <row r="29" spans="1:9" x14ac:dyDescent="0.25">
      <c r="B29" s="33"/>
      <c r="C29" s="31"/>
      <c r="D29" s="51"/>
      <c r="E29" s="51"/>
      <c r="F29" s="51"/>
      <c r="G29" s="51"/>
      <c r="H29" s="51"/>
      <c r="I29" s="51"/>
    </row>
    <row r="30" spans="1:9" x14ac:dyDescent="0.25">
      <c r="B30" s="33"/>
      <c r="C30" s="31"/>
      <c r="D30" s="51"/>
      <c r="E30" s="51"/>
      <c r="F30" s="51"/>
      <c r="G30" s="51"/>
      <c r="H30" s="51"/>
      <c r="I30" s="51"/>
    </row>
    <row r="32" spans="1:9" x14ac:dyDescent="0.25">
      <c r="A32" s="49" t="str">
        <f>"WEEK "&amp;A9&amp;" — "&amp;UPPER(B9)</f>
        <v>WEEK 2 — NEW YORK</v>
      </c>
      <c r="B32" s="49"/>
      <c r="C32" s="49"/>
      <c r="D32" s="36"/>
      <c r="E32" s="36"/>
      <c r="F32" s="36"/>
      <c r="G32" s="36"/>
      <c r="H32" s="36"/>
      <c r="I32" s="36"/>
    </row>
    <row r="33" spans="1:9" x14ac:dyDescent="0.25">
      <c r="B33" s="37" t="s">
        <v>61</v>
      </c>
      <c r="C33" s="37" t="s">
        <v>62</v>
      </c>
      <c r="D33" s="50" t="s">
        <v>63</v>
      </c>
      <c r="E33" s="50"/>
      <c r="F33" s="50"/>
      <c r="G33" s="50"/>
      <c r="H33" s="50"/>
      <c r="I33" s="50"/>
    </row>
    <row r="34" spans="1:9" ht="15" customHeight="1" x14ac:dyDescent="0.25">
      <c r="B34" s="33">
        <v>0</v>
      </c>
      <c r="C34" s="31" t="s">
        <v>80</v>
      </c>
      <c r="D34" s="51" t="s">
        <v>81</v>
      </c>
      <c r="E34" s="51"/>
      <c r="F34" s="51"/>
      <c r="G34" s="51"/>
      <c r="H34" s="51"/>
      <c r="I34" s="51"/>
    </row>
    <row r="35" spans="1:9" ht="15" customHeight="1" x14ac:dyDescent="0.25">
      <c r="B35" s="33">
        <v>8000</v>
      </c>
      <c r="C35" s="31" t="s">
        <v>82</v>
      </c>
      <c r="D35" s="51" t="s">
        <v>83</v>
      </c>
      <c r="E35" s="51"/>
      <c r="F35" s="51"/>
      <c r="G35" s="51"/>
      <c r="H35" s="51"/>
      <c r="I35" s="51"/>
    </row>
    <row r="36" spans="1:9" ht="15" customHeight="1" x14ac:dyDescent="0.25">
      <c r="B36" s="33">
        <v>14000</v>
      </c>
      <c r="C36" s="31" t="s">
        <v>84</v>
      </c>
      <c r="D36" s="51" t="s">
        <v>85</v>
      </c>
      <c r="E36" s="51"/>
      <c r="F36" s="51"/>
      <c r="G36" s="51"/>
      <c r="H36" s="51"/>
      <c r="I36" s="51"/>
    </row>
    <row r="37" spans="1:9" ht="15" customHeight="1" x14ac:dyDescent="0.25">
      <c r="B37" s="33">
        <v>21000</v>
      </c>
      <c r="C37" s="31" t="s">
        <v>86</v>
      </c>
      <c r="D37" s="51" t="s">
        <v>87</v>
      </c>
      <c r="E37" s="51"/>
      <c r="F37" s="51"/>
      <c r="G37" s="51"/>
      <c r="H37" s="51"/>
      <c r="I37" s="51"/>
    </row>
    <row r="38" spans="1:9" ht="15" customHeight="1" x14ac:dyDescent="0.25">
      <c r="B38" s="33">
        <v>29500</v>
      </c>
      <c r="C38" s="31" t="s">
        <v>88</v>
      </c>
      <c r="D38" s="51" t="s">
        <v>89</v>
      </c>
      <c r="E38" s="51"/>
      <c r="F38" s="51"/>
      <c r="G38" s="51"/>
      <c r="H38" s="51"/>
      <c r="I38" s="51"/>
    </row>
    <row r="39" spans="1:9" ht="15" customHeight="1" x14ac:dyDescent="0.25">
      <c r="B39" s="33">
        <v>37106</v>
      </c>
      <c r="C39" s="31" t="s">
        <v>90</v>
      </c>
      <c r="D39" s="51" t="s">
        <v>91</v>
      </c>
      <c r="E39" s="51"/>
      <c r="F39" s="51"/>
      <c r="G39" s="51"/>
      <c r="H39" s="51"/>
      <c r="I39" s="51"/>
    </row>
    <row r="40" spans="1:9" ht="15" customHeight="1" x14ac:dyDescent="0.25">
      <c r="B40" s="33">
        <f>F9</f>
        <v>38682</v>
      </c>
      <c r="C40" s="31" t="s">
        <v>92</v>
      </c>
      <c r="D40" s="51" t="s">
        <v>79</v>
      </c>
      <c r="E40" s="51"/>
      <c r="F40" s="51"/>
      <c r="G40" s="51"/>
      <c r="H40" s="51"/>
      <c r="I40" s="51"/>
    </row>
    <row r="41" spans="1:9" x14ac:dyDescent="0.25">
      <c r="B41" s="33"/>
      <c r="C41" s="31"/>
      <c r="D41" s="51"/>
      <c r="E41" s="51"/>
      <c r="F41" s="51"/>
      <c r="G41" s="51"/>
      <c r="H41" s="51"/>
      <c r="I41" s="51"/>
    </row>
    <row r="42" spans="1:9" x14ac:dyDescent="0.25">
      <c r="B42" s="33"/>
      <c r="C42" s="31"/>
      <c r="D42" s="51"/>
      <c r="E42" s="51"/>
      <c r="F42" s="51"/>
      <c r="G42" s="51"/>
      <c r="H42" s="51"/>
      <c r="I42" s="51"/>
    </row>
    <row r="43" spans="1:9" x14ac:dyDescent="0.25">
      <c r="B43" s="33"/>
      <c r="C43" s="31"/>
      <c r="D43" s="51"/>
      <c r="E43" s="51"/>
      <c r="F43" s="51"/>
      <c r="G43" s="51"/>
      <c r="H43" s="51"/>
      <c r="I43" s="51"/>
    </row>
    <row r="44" spans="1:9" x14ac:dyDescent="0.25">
      <c r="B44" s="33"/>
      <c r="C44" s="31"/>
      <c r="D44" s="51"/>
      <c r="E44" s="51"/>
      <c r="F44" s="51"/>
      <c r="G44" s="51"/>
      <c r="H44" s="51"/>
      <c r="I44" s="51"/>
    </row>
    <row r="45" spans="1:9" x14ac:dyDescent="0.25">
      <c r="B45" s="33"/>
      <c r="C45" s="31"/>
      <c r="D45" s="51"/>
      <c r="E45" s="51"/>
      <c r="F45" s="51"/>
      <c r="G45" s="51"/>
      <c r="H45" s="51"/>
      <c r="I45" s="51"/>
    </row>
    <row r="47" spans="1:9" x14ac:dyDescent="0.25">
      <c r="A47" s="49" t="str">
        <f>"WEEK "&amp;A10&amp;" — "&amp;UPPER(B10)</f>
        <v>WEEK 3 — SHANGHAI</v>
      </c>
      <c r="B47" s="49"/>
      <c r="C47" s="49"/>
      <c r="D47" s="36"/>
      <c r="E47" s="36"/>
      <c r="F47" s="36"/>
      <c r="G47" s="36"/>
      <c r="H47" s="36"/>
      <c r="I47" s="36"/>
    </row>
    <row r="48" spans="1:9" x14ac:dyDescent="0.25">
      <c r="B48" s="37" t="s">
        <v>61</v>
      </c>
      <c r="C48" s="37" t="s">
        <v>62</v>
      </c>
      <c r="D48" s="50" t="s">
        <v>63</v>
      </c>
      <c r="E48" s="50"/>
      <c r="F48" s="50"/>
      <c r="G48" s="50"/>
      <c r="H48" s="50"/>
      <c r="I48" s="50"/>
    </row>
    <row r="49" spans="1:9" ht="15" customHeight="1" x14ac:dyDescent="0.25">
      <c r="B49" s="33">
        <v>0</v>
      </c>
      <c r="C49" s="31" t="s">
        <v>93</v>
      </c>
      <c r="D49" s="51" t="s">
        <v>94</v>
      </c>
      <c r="E49" s="51"/>
      <c r="F49" s="51"/>
      <c r="G49" s="51"/>
      <c r="H49" s="51"/>
      <c r="I49" s="51"/>
    </row>
    <row r="50" spans="1:9" ht="15" customHeight="1" x14ac:dyDescent="0.25">
      <c r="B50" s="33">
        <v>6500</v>
      </c>
      <c r="C50" s="31" t="s">
        <v>95</v>
      </c>
      <c r="D50" s="51" t="s">
        <v>96</v>
      </c>
      <c r="E50" s="51"/>
      <c r="F50" s="51"/>
      <c r="G50" s="51"/>
      <c r="H50" s="51"/>
      <c r="I50" s="51"/>
    </row>
    <row r="51" spans="1:9" ht="15" customHeight="1" x14ac:dyDescent="0.25">
      <c r="B51" s="33">
        <v>12500</v>
      </c>
      <c r="C51" s="31" t="s">
        <v>97</v>
      </c>
      <c r="D51" s="51" t="s">
        <v>98</v>
      </c>
      <c r="E51" s="51"/>
      <c r="F51" s="51"/>
      <c r="G51" s="51"/>
      <c r="H51" s="51"/>
      <c r="I51" s="51"/>
    </row>
    <row r="52" spans="1:9" ht="15" customHeight="1" x14ac:dyDescent="0.25">
      <c r="B52" s="33">
        <v>19000</v>
      </c>
      <c r="C52" s="31" t="s">
        <v>99</v>
      </c>
      <c r="D52" s="51" t="s">
        <v>100</v>
      </c>
      <c r="E52" s="51"/>
      <c r="F52" s="51"/>
      <c r="G52" s="51"/>
      <c r="H52" s="51"/>
      <c r="I52" s="51"/>
    </row>
    <row r="53" spans="1:9" ht="15" customHeight="1" x14ac:dyDescent="0.25">
      <c r="B53" s="33">
        <v>25500</v>
      </c>
      <c r="C53" s="31" t="s">
        <v>101</v>
      </c>
      <c r="D53" s="51" t="s">
        <v>102</v>
      </c>
      <c r="E53" s="51"/>
      <c r="F53" s="51"/>
      <c r="G53" s="51"/>
      <c r="H53" s="51"/>
      <c r="I53" s="51"/>
    </row>
    <row r="54" spans="1:9" ht="15" customHeight="1" x14ac:dyDescent="0.25">
      <c r="B54" s="33">
        <v>30500</v>
      </c>
      <c r="C54" s="31" t="s">
        <v>103</v>
      </c>
      <c r="D54" s="51" t="s">
        <v>104</v>
      </c>
      <c r="E54" s="51"/>
      <c r="F54" s="51"/>
      <c r="G54" s="51"/>
      <c r="H54" s="51"/>
      <c r="I54" s="51"/>
    </row>
    <row r="55" spans="1:9" ht="15" customHeight="1" x14ac:dyDescent="0.25">
      <c r="B55" s="33">
        <v>37222</v>
      </c>
      <c r="C55" s="31" t="s">
        <v>105</v>
      </c>
      <c r="D55" s="51" t="s">
        <v>106</v>
      </c>
      <c r="E55" s="51"/>
      <c r="F55" s="51"/>
      <c r="G55" s="51"/>
      <c r="H55" s="51"/>
      <c r="I55" s="51"/>
    </row>
    <row r="56" spans="1:9" ht="15" customHeight="1" x14ac:dyDescent="0.25">
      <c r="B56" s="33">
        <v>38222</v>
      </c>
      <c r="C56" s="31" t="s">
        <v>107</v>
      </c>
      <c r="D56" s="51" t="s">
        <v>108</v>
      </c>
      <c r="E56" s="51"/>
      <c r="F56" s="51"/>
      <c r="G56" s="51"/>
      <c r="H56" s="51"/>
      <c r="I56" s="51"/>
    </row>
    <row r="57" spans="1:9" ht="15" customHeight="1" x14ac:dyDescent="0.25">
      <c r="B57" s="33">
        <v>39222</v>
      </c>
      <c r="C57" s="31" t="s">
        <v>109</v>
      </c>
      <c r="D57" s="51" t="s">
        <v>110</v>
      </c>
      <c r="E57" s="51"/>
      <c r="F57" s="51"/>
      <c r="G57" s="51"/>
      <c r="H57" s="51"/>
      <c r="I57" s="51"/>
    </row>
    <row r="58" spans="1:9" ht="15" customHeight="1" x14ac:dyDescent="0.25">
      <c r="B58" s="33">
        <v>40222</v>
      </c>
      <c r="C58" s="31" t="s">
        <v>111</v>
      </c>
      <c r="D58" s="51" t="s">
        <v>112</v>
      </c>
      <c r="E58" s="51"/>
      <c r="F58" s="51"/>
      <c r="G58" s="51"/>
      <c r="H58" s="51"/>
      <c r="I58" s="51"/>
    </row>
    <row r="59" spans="1:9" ht="15" customHeight="1" x14ac:dyDescent="0.25">
      <c r="B59" s="33">
        <f>F10</f>
        <v>40620</v>
      </c>
      <c r="C59" s="31" t="s">
        <v>113</v>
      </c>
      <c r="D59" s="51" t="s">
        <v>79</v>
      </c>
      <c r="E59" s="51"/>
      <c r="F59" s="51"/>
      <c r="G59" s="51"/>
      <c r="H59" s="51"/>
      <c r="I59" s="51"/>
    </row>
    <row r="60" spans="1:9" x14ac:dyDescent="0.25">
      <c r="B60" s="33"/>
      <c r="C60" s="31"/>
      <c r="D60" s="51"/>
      <c r="E60" s="51"/>
      <c r="F60" s="51"/>
      <c r="G60" s="51"/>
      <c r="H60" s="51"/>
      <c r="I60" s="51"/>
    </row>
    <row r="62" spans="1:9" x14ac:dyDescent="0.25">
      <c r="A62" s="49" t="str">
        <f>"WEEK "&amp;A11&amp;" — "&amp;UPPER(B11)</f>
        <v>WEEK 4 — DUBAI</v>
      </c>
      <c r="B62" s="49"/>
      <c r="C62" s="49"/>
      <c r="D62" s="36"/>
      <c r="E62" s="36"/>
      <c r="F62" s="36"/>
      <c r="G62" s="36"/>
      <c r="H62" s="36"/>
      <c r="I62" s="36"/>
    </row>
    <row r="63" spans="1:9" x14ac:dyDescent="0.25">
      <c r="B63" s="37" t="s">
        <v>61</v>
      </c>
      <c r="C63" s="37" t="s">
        <v>62</v>
      </c>
      <c r="D63" s="50" t="s">
        <v>63</v>
      </c>
      <c r="E63" s="50"/>
      <c r="F63" s="50"/>
      <c r="G63" s="50"/>
      <c r="H63" s="50"/>
      <c r="I63" s="50"/>
    </row>
    <row r="64" spans="1:9" ht="15" customHeight="1" x14ac:dyDescent="0.25">
      <c r="B64" s="33">
        <v>0</v>
      </c>
      <c r="C64" s="31" t="s">
        <v>114</v>
      </c>
      <c r="D64" s="51" t="s">
        <v>115</v>
      </c>
      <c r="E64" s="51"/>
      <c r="F64" s="51"/>
      <c r="G64" s="51"/>
      <c r="H64" s="51"/>
      <c r="I64" s="51"/>
    </row>
    <row r="65" spans="1:9" ht="15" customHeight="1" x14ac:dyDescent="0.25">
      <c r="B65" s="33">
        <v>9000</v>
      </c>
      <c r="C65" s="31" t="s">
        <v>116</v>
      </c>
      <c r="D65" s="51" t="s">
        <v>117</v>
      </c>
      <c r="E65" s="51"/>
      <c r="F65" s="51"/>
      <c r="G65" s="51"/>
      <c r="H65" s="51"/>
      <c r="I65" s="51"/>
    </row>
    <row r="66" spans="1:9" ht="15" customHeight="1" x14ac:dyDescent="0.25">
      <c r="B66" s="33">
        <v>20000</v>
      </c>
      <c r="C66" s="31" t="s">
        <v>118</v>
      </c>
      <c r="D66" s="51" t="s">
        <v>119</v>
      </c>
      <c r="E66" s="51"/>
      <c r="F66" s="51"/>
      <c r="G66" s="51"/>
      <c r="H66" s="51"/>
      <c r="I66" s="51"/>
    </row>
    <row r="67" spans="1:9" ht="15" customHeight="1" x14ac:dyDescent="0.25">
      <c r="B67" s="33">
        <v>33000</v>
      </c>
      <c r="C67" s="31" t="s">
        <v>120</v>
      </c>
      <c r="D67" s="51" t="s">
        <v>121</v>
      </c>
      <c r="E67" s="51"/>
      <c r="F67" s="51"/>
      <c r="G67" s="51"/>
      <c r="H67" s="51"/>
      <c r="I67" s="51"/>
    </row>
    <row r="68" spans="1:9" ht="15" customHeight="1" x14ac:dyDescent="0.25">
      <c r="B68" s="33">
        <v>45000</v>
      </c>
      <c r="C68" s="31" t="s">
        <v>122</v>
      </c>
      <c r="D68" s="51" t="s">
        <v>123</v>
      </c>
      <c r="E68" s="51"/>
      <c r="F68" s="51"/>
      <c r="G68" s="51"/>
      <c r="H68" s="51"/>
      <c r="I68" s="51"/>
    </row>
    <row r="69" spans="1:9" ht="15" customHeight="1" x14ac:dyDescent="0.25">
      <c r="B69" s="33">
        <v>55155</v>
      </c>
      <c r="C69" s="31" t="s">
        <v>124</v>
      </c>
      <c r="D69" s="51" t="s">
        <v>125</v>
      </c>
      <c r="E69" s="51"/>
      <c r="F69" s="51"/>
      <c r="G69" s="51"/>
      <c r="H69" s="51"/>
      <c r="I69" s="51"/>
    </row>
    <row r="70" spans="1:9" ht="15" customHeight="1" x14ac:dyDescent="0.25">
      <c r="B70" s="33">
        <v>56155</v>
      </c>
      <c r="C70" s="31" t="s">
        <v>107</v>
      </c>
      <c r="D70" s="51" t="s">
        <v>108</v>
      </c>
      <c r="E70" s="51"/>
      <c r="F70" s="51"/>
      <c r="G70" s="51"/>
      <c r="H70" s="51"/>
      <c r="I70" s="51"/>
    </row>
    <row r="71" spans="1:9" ht="15" customHeight="1" x14ac:dyDescent="0.25">
      <c r="B71" s="33">
        <v>57155</v>
      </c>
      <c r="C71" s="31" t="s">
        <v>109</v>
      </c>
      <c r="D71" s="51" t="s">
        <v>126</v>
      </c>
      <c r="E71" s="51"/>
      <c r="F71" s="51"/>
      <c r="G71" s="51"/>
      <c r="H71" s="51"/>
      <c r="I71" s="51"/>
    </row>
    <row r="72" spans="1:9" ht="15" customHeight="1" x14ac:dyDescent="0.25">
      <c r="B72" s="33">
        <f>F11</f>
        <v>58064</v>
      </c>
      <c r="C72" s="31" t="s">
        <v>127</v>
      </c>
      <c r="D72" s="51" t="s">
        <v>79</v>
      </c>
      <c r="E72" s="51"/>
      <c r="F72" s="51"/>
      <c r="G72" s="51"/>
      <c r="H72" s="51"/>
      <c r="I72" s="51"/>
    </row>
    <row r="73" spans="1:9" x14ac:dyDescent="0.25">
      <c r="B73" s="33"/>
      <c r="C73" s="31"/>
      <c r="D73" s="51"/>
      <c r="E73" s="51"/>
      <c r="F73" s="51"/>
      <c r="G73" s="51"/>
      <c r="H73" s="51"/>
      <c r="I73" s="51"/>
    </row>
    <row r="74" spans="1:9" x14ac:dyDescent="0.25">
      <c r="B74" s="33"/>
      <c r="C74" s="31"/>
      <c r="D74" s="51"/>
      <c r="E74" s="51"/>
      <c r="F74" s="51"/>
      <c r="G74" s="51"/>
      <c r="H74" s="51"/>
      <c r="I74" s="51"/>
    </row>
    <row r="75" spans="1:9" x14ac:dyDescent="0.25">
      <c r="B75" s="33"/>
      <c r="C75" s="31"/>
      <c r="D75" s="51"/>
      <c r="E75" s="51"/>
      <c r="F75" s="51"/>
      <c r="G75" s="51"/>
      <c r="H75" s="51"/>
      <c r="I75" s="51"/>
    </row>
    <row r="77" spans="1:9" ht="17.25" x14ac:dyDescent="0.3">
      <c r="A77" s="35" t="s">
        <v>128</v>
      </c>
    </row>
    <row r="78" spans="1:9" x14ac:dyDescent="0.25">
      <c r="B78" s="37" t="s">
        <v>129</v>
      </c>
      <c r="C78" s="37" t="s">
        <v>130</v>
      </c>
    </row>
    <row r="79" spans="1:9" x14ac:dyDescent="0.25">
      <c r="B79" s="33">
        <v>0</v>
      </c>
      <c r="C79" s="31" t="s">
        <v>131</v>
      </c>
    </row>
    <row r="80" spans="1:9" x14ac:dyDescent="0.25">
      <c r="B80" s="33">
        <v>30000</v>
      </c>
      <c r="C80" s="31" t="s">
        <v>132</v>
      </c>
    </row>
    <row r="81" spans="1:3" x14ac:dyDescent="0.25">
      <c r="B81" s="33">
        <v>75000</v>
      </c>
      <c r="C81" s="31" t="s">
        <v>133</v>
      </c>
    </row>
    <row r="82" spans="1:3" x14ac:dyDescent="0.25">
      <c r="B82" s="33">
        <v>125000</v>
      </c>
      <c r="C82" s="31" t="s">
        <v>134</v>
      </c>
    </row>
    <row r="83" spans="1:3" x14ac:dyDescent="0.25">
      <c r="B83" s="33">
        <f>SUM(F8:F11)</f>
        <v>174386</v>
      </c>
      <c r="C83" s="31" t="s">
        <v>135</v>
      </c>
    </row>
    <row r="84" spans="1:3" x14ac:dyDescent="0.25">
      <c r="A84" s="24" t="s">
        <v>136</v>
      </c>
    </row>
    <row r="86" spans="1:3" x14ac:dyDescent="0.25">
      <c r="A86" s="38" t="s">
        <v>137</v>
      </c>
    </row>
    <row r="87" spans="1:3" x14ac:dyDescent="0.25">
      <c r="A87" s="39" t="s">
        <v>138</v>
      </c>
    </row>
    <row r="88" spans="1:3" x14ac:dyDescent="0.25">
      <c r="A88" s="39" t="s">
        <v>139</v>
      </c>
    </row>
    <row r="89" spans="1:3" x14ac:dyDescent="0.25">
      <c r="A89" s="39" t="s">
        <v>140</v>
      </c>
    </row>
    <row r="90" spans="1:3" x14ac:dyDescent="0.25">
      <c r="A90" s="39" t="s">
        <v>141</v>
      </c>
    </row>
    <row r="91" spans="1:3" x14ac:dyDescent="0.25">
      <c r="A91" s="39" t="s">
        <v>142</v>
      </c>
    </row>
    <row r="92" spans="1:3" x14ac:dyDescent="0.25">
      <c r="A92" s="39" t="s">
        <v>143</v>
      </c>
    </row>
    <row r="93" spans="1:3" x14ac:dyDescent="0.25">
      <c r="A93" s="39" t="s">
        <v>144</v>
      </c>
    </row>
    <row r="94" spans="1:3" x14ac:dyDescent="0.25">
      <c r="A94" s="39" t="s">
        <v>145</v>
      </c>
    </row>
  </sheetData>
  <sheetProtection sheet="1" insertHyperlinks="0"/>
  <mergeCells count="56">
    <mergeCell ref="D75:I75"/>
    <mergeCell ref="D70:I70"/>
    <mergeCell ref="D71:I71"/>
    <mergeCell ref="D72:I72"/>
    <mergeCell ref="D73:I73"/>
    <mergeCell ref="D74:I74"/>
    <mergeCell ref="D65:I65"/>
    <mergeCell ref="D66:I66"/>
    <mergeCell ref="D67:I67"/>
    <mergeCell ref="D68:I68"/>
    <mergeCell ref="D69:I69"/>
    <mergeCell ref="D59:I59"/>
    <mergeCell ref="D60:I60"/>
    <mergeCell ref="A62:C62"/>
    <mergeCell ref="D63:I63"/>
    <mergeCell ref="D64:I64"/>
    <mergeCell ref="D54:I54"/>
    <mergeCell ref="D55:I55"/>
    <mergeCell ref="D56:I56"/>
    <mergeCell ref="D57:I57"/>
    <mergeCell ref="D58:I58"/>
    <mergeCell ref="D49:I49"/>
    <mergeCell ref="D50:I50"/>
    <mergeCell ref="D51:I51"/>
    <mergeCell ref="D52:I52"/>
    <mergeCell ref="D53:I53"/>
    <mergeCell ref="D43:I43"/>
    <mergeCell ref="D44:I44"/>
    <mergeCell ref="D45:I45"/>
    <mergeCell ref="A47:C47"/>
    <mergeCell ref="D48:I48"/>
    <mergeCell ref="D38:I38"/>
    <mergeCell ref="D39:I39"/>
    <mergeCell ref="D40:I40"/>
    <mergeCell ref="D41:I41"/>
    <mergeCell ref="D42:I42"/>
    <mergeCell ref="D33:I33"/>
    <mergeCell ref="D34:I34"/>
    <mergeCell ref="D35:I35"/>
    <mergeCell ref="D36:I36"/>
    <mergeCell ref="D37:I37"/>
    <mergeCell ref="D27:I27"/>
    <mergeCell ref="D28:I28"/>
    <mergeCell ref="D29:I29"/>
    <mergeCell ref="D30:I30"/>
    <mergeCell ref="A32:C32"/>
    <mergeCell ref="D22:I22"/>
    <mergeCell ref="D23:I23"/>
    <mergeCell ref="D24:I24"/>
    <mergeCell ref="D25:I25"/>
    <mergeCell ref="D26:I26"/>
    <mergeCell ref="A17:C17"/>
    <mergeCell ref="D18:I18"/>
    <mergeCell ref="D19:I19"/>
    <mergeCell ref="D20:I20"/>
    <mergeCell ref="D21:I21"/>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Tracker</vt:lpstr>
      <vt:lpstr>Setup</vt:lpstr>
      <vt:lpstr>Tracker!Print_Area</vt:lpstr>
      <vt:lpstr>Tracker!Print_Titles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Jason Colomb</cp:lastModifiedBy>
  <cp:revision>0</cp:revision>
  <dcterms:created xsi:type="dcterms:W3CDTF">2026-10-01T13:49:08Z</dcterms:created>
  <dcterms:modified xsi:type="dcterms:W3CDTF">2026-10-01T16:06:13Z</dcterms:modified>
  <dc:language>en-US</dc:language>
</cp:coreProperties>
</file>