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Procurement Services\Bid Records\2021 Bids\"/>
    </mc:Choice>
  </mc:AlternateContent>
  <xr:revisionPtr revIDLastSave="0" documentId="8_{AABC3C5C-B1D4-4774-9390-EFB2C92DA6E1}" xr6:coauthVersionLast="45" xr6:coauthVersionMax="45" xr10:uidLastSave="{00000000-0000-0000-0000-000000000000}"/>
  <bookViews>
    <workbookView xWindow="1860" yWindow="1860" windowWidth="21600" windowHeight="11385" xr2:uid="{6FB54704-9BD8-4605-987E-83A45D3F6456}"/>
  </bookViews>
  <sheets>
    <sheet name="E 2020_rev1" sheetId="2" r:id="rId1"/>
  </sheets>
  <externalReferences>
    <externalReference r:id="rId2"/>
  </externalReferences>
  <definedNames>
    <definedName name="_xlnm.Print_Area" localSheetId="0">'E 2020_rev1'!$B$1:$I$75</definedName>
    <definedName name="_xlnm.Print_Titles" localSheetId="0">'E 2020_rev1'!$1:$3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7" i="2" l="1"/>
  <c r="H15" i="2"/>
  <c r="H19" i="2" l="1"/>
  <c r="H18" i="2" l="1"/>
  <c r="G70" i="2" l="1"/>
  <c r="H70" i="2" s="1"/>
  <c r="H71" i="2" s="1"/>
  <c r="G64" i="2"/>
  <c r="H64" i="2" s="1"/>
  <c r="G63" i="2"/>
  <c r="H63" i="2" s="1"/>
  <c r="G62" i="2"/>
  <c r="H62" i="2" s="1"/>
  <c r="G61" i="2"/>
  <c r="H61" i="2" s="1"/>
  <c r="G60" i="2"/>
  <c r="H60" i="2" s="1"/>
  <c r="G59" i="2"/>
  <c r="H59" i="2" s="1"/>
  <c r="G58" i="2"/>
  <c r="H58" i="2" s="1"/>
  <c r="G57" i="2"/>
  <c r="H57" i="2" s="1"/>
  <c r="G56" i="2"/>
  <c r="H56" i="2" s="1"/>
  <c r="G55" i="2"/>
  <c r="H55" i="2" s="1"/>
  <c r="G54" i="2"/>
  <c r="H54" i="2" s="1"/>
  <c r="G53" i="2"/>
  <c r="H53" i="2" s="1"/>
  <c r="G52" i="2"/>
  <c r="H52" i="2" s="1"/>
  <c r="H51" i="2"/>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G28" i="2"/>
  <c r="H28" i="2" s="1"/>
  <c r="G27" i="2"/>
  <c r="H27" i="2" s="1"/>
  <c r="G26" i="2"/>
  <c r="H26" i="2" s="1"/>
  <c r="G25" i="2"/>
  <c r="H25" i="2" s="1"/>
  <c r="G24" i="2"/>
  <c r="H24" i="2" s="1"/>
  <c r="G23" i="2"/>
  <c r="H23" i="2" s="1"/>
  <c r="G22" i="2"/>
  <c r="H22" i="2" s="1"/>
  <c r="G21" i="2"/>
  <c r="H21" i="2" s="1"/>
  <c r="G20" i="2"/>
  <c r="H20" i="2" s="1"/>
  <c r="H14" i="2"/>
  <c r="G13" i="2"/>
  <c r="H13" i="2" s="1"/>
  <c r="H11" i="2"/>
  <c r="G10" i="2"/>
  <c r="H10" i="2" s="1"/>
  <c r="H9" i="2"/>
  <c r="H8" i="2"/>
  <c r="H66" i="2" l="1"/>
</calcChain>
</file>

<file path=xl/sharedStrings.xml><?xml version="1.0" encoding="utf-8"?>
<sst xmlns="http://schemas.openxmlformats.org/spreadsheetml/2006/main" count="229" uniqueCount="89">
  <si>
    <t>CONVENIENCE CENTER OPERATIONAL SERVICES BID FORM</t>
  </si>
  <si>
    <t>Proposed Rates - Expenses</t>
  </si>
  <si>
    <t>PROPOSED RATES FOR OPERATIONS (LABOR)</t>
  </si>
  <si>
    <t>Item No.</t>
  </si>
  <si>
    <t>Description</t>
  </si>
  <si>
    <t>Sites</t>
  </si>
  <si>
    <t>Unit Description</t>
  </si>
  <si>
    <t>Rate</t>
  </si>
  <si>
    <t>Estimated Units</t>
  </si>
  <si>
    <t>Estimated Annual Cost</t>
  </si>
  <si>
    <t>Notes</t>
  </si>
  <si>
    <t>All Attendant Hours (Full Time)</t>
  </si>
  <si>
    <t>All</t>
  </si>
  <si>
    <t>Per Hour</t>
  </si>
  <si>
    <t>Estimated Hours Per Year Assume 50% of total labor hours using FY 2020 Data</t>
  </si>
  <si>
    <t>All Attendant Hours (Part Time)</t>
  </si>
  <si>
    <t>General Supervision and Management</t>
  </si>
  <si>
    <t>Per Site Per Month</t>
  </si>
  <si>
    <t>11 sites x 12 months</t>
  </si>
  <si>
    <t>Per Site Per Year</t>
  </si>
  <si>
    <t>New and/or replacement signage</t>
  </si>
  <si>
    <t>Per Year Allowance</t>
  </si>
  <si>
    <t>Represents an annual allowance for signage replacement as needed.</t>
  </si>
  <si>
    <t>Site cleaning, litter collection (inside the fence) and grounds upkeep; orderly tool storage; ice prevention; and all safety measures and traffic control devices.</t>
  </si>
  <si>
    <t>Routine cleaning of debris and litter inside fence, blow off hard surfaces, apply salt as needed, provide traffic control devices, provide safety devices, clean and paint railings and bollards, etc. (11 sites x 12 months)</t>
  </si>
  <si>
    <t>Snow removal</t>
  </si>
  <si>
    <t>Per Site Per Event</t>
  </si>
  <si>
    <t>Pass through cost to Wake County, performed as needed (Note: Salting is included in Item 6)</t>
  </si>
  <si>
    <t>Per Container</t>
  </si>
  <si>
    <t>TOTAL BASE ANNUAL COST FOR OPERATIONS (LABOR):</t>
  </si>
  <si>
    <t>PROPOSED RATES FOR HAULING</t>
  </si>
  <si>
    <t>30 Cubic Yard Enclosed Roll-Off Rental (Commingled Recyclables)</t>
  </si>
  <si>
    <t>1,4</t>
  </si>
  <si>
    <t>Per Month Per Container</t>
  </si>
  <si>
    <t>8 total containers (including spares) x 12 months</t>
  </si>
  <si>
    <t>30 Cubic Yard Enclosed Roll-Off Haul (Commingled Recyclables)</t>
  </si>
  <si>
    <t>Per Haul</t>
  </si>
  <si>
    <t>Estimated Number of Hauls Per Year - From FY 2020 Data (to Waste Management Recycle America) Assume 2/3 annual hauls for 30 cubic yard containers for sites 1 and 4</t>
  </si>
  <si>
    <t>40 Cubic Yard Enclosed Roll-Off Rental (Commingled Recyclables)</t>
  </si>
  <si>
    <t>2, 3,5,6,7,8,9,11</t>
  </si>
  <si>
    <t>16 total containers (including spares) x 12 months</t>
  </si>
  <si>
    <t>40 Cubic Yard Enclosed Roll-Off Haul (Commingled Recyclables)</t>
  </si>
  <si>
    <t>Estimated Number of Hauls Per Year - From FY 2020 Data (to Waste Management Recycle America)</t>
  </si>
  <si>
    <t>250 Self Contained Compactor Rental (Commingled Recyclables)</t>
  </si>
  <si>
    <t>1,4,10</t>
  </si>
  <si>
    <t>6 total containers (including spares) x 12 months</t>
  </si>
  <si>
    <t>40 Cubic Yard Enclosed Roll-Off Rental (Cardboard)</t>
  </si>
  <si>
    <t>22 total containers (including spares) x 12 months</t>
  </si>
  <si>
    <t>40 Cubic Yard Enclosed Roll-Off Haul (Cardboard)</t>
  </si>
  <si>
    <t>40 Cubic Yard Enclosed Roll-Off Rental (Trash)</t>
  </si>
  <si>
    <t>32 total containers (including spares) x 12 months</t>
  </si>
  <si>
    <t>40 Cubic Yard Enclosed Roll-Off Haul (Trash)</t>
  </si>
  <si>
    <t>Estimated Number of Hauls Per Year - From FY 2020 Data (to South Wake Landfill)</t>
  </si>
  <si>
    <t>Estimated Number of Hauls Per Year - From FY 2020 Data (to East Wake Transfer Station)</t>
  </si>
  <si>
    <t>30 Cubic Yard Open Top Roll-Off Haul (Trash)</t>
  </si>
  <si>
    <t>30 Cubic Yard Open Top Roll-Off Rental (Trash, C&amp;D, Commingled, etc.)</t>
  </si>
  <si>
    <t>Spare 30 Cubic Yard Open Top Roll-Offs Available for Pre-Crusher/Compactor Down Time (Estimate Needing 10 Spares) 10 spares x 12 months</t>
  </si>
  <si>
    <t>All Container Weekend &amp; Holiday Switch-Out Hauls</t>
  </si>
  <si>
    <t>Estimated Number of Switch-Out Hauls Per Year (to both South Wake Landfill and East Wake Transfer Station) - From FY 2020 Data (this will include switch-outs for trash, cardboard, commingled and C&amp;D)</t>
  </si>
  <si>
    <t>40 Cubic Yard Open Top Roll-Off Rental (C&amp;D)</t>
  </si>
  <si>
    <t>1,2,4,7,10,11</t>
  </si>
  <si>
    <t>30 total containers (including spares) x 12 months</t>
  </si>
  <si>
    <t xml:space="preserve">40 Cubic Yard Open Top Roll-Off Haul (C&amp;D) to Appropriate Disposal Facility </t>
  </si>
  <si>
    <t>Estimated Number of Hauls Per Year - From FY 2020 Data</t>
  </si>
  <si>
    <t>Tip Fee for C&amp;D Debris to Appopriate Disposal Facility</t>
  </si>
  <si>
    <t>Per Ton</t>
  </si>
  <si>
    <t>Estimated Number C&amp;D Tons Per Year - From FY 2020 Data</t>
  </si>
  <si>
    <t>TOTAL BASE ANNUAL COST FOR HAULING:</t>
  </si>
  <si>
    <r>
      <t xml:space="preserve">ADD ALTERNATES (HAULING ONLY)
</t>
    </r>
    <r>
      <rPr>
        <sz val="11"/>
        <color theme="0"/>
        <rFont val="Calibri"/>
        <family val="2"/>
        <scheme val="minor"/>
      </rPr>
      <t>The following alternatives are NOT included above, but may be added to the Base, if selected.</t>
    </r>
  </si>
  <si>
    <t>40 Cubic Yard Enclosed Roll-Off Rental (C&amp;D)</t>
  </si>
  <si>
    <t>1,7,11</t>
  </si>
  <si>
    <t>6 total containers (including spares) x 12 months (if used, should only include value required above what is already included in Item 41 - replaces units at sites 1,7 &amp; 11)</t>
  </si>
  <si>
    <t>TOTAL ANNUAL COST FOR HAULING ADD ALTERNATES:</t>
  </si>
  <si>
    <t xml:space="preserve">Note: </t>
  </si>
  <si>
    <t>1. Additional equipment may be required once sites are reconfigured or new sites are constructed. Contractor will negotiate reasonable rates with Wake County for such services.</t>
  </si>
  <si>
    <t>Site signage cleaning; and site portable sanitation unit rental.</t>
  </si>
  <si>
    <t>Annually cleaning signs or more frequently as needed; and portable sanitation units for Attendants.</t>
  </si>
  <si>
    <t>Estimated Number of Hauls Per Year - From FY 2020 Data (to Sonoco)</t>
  </si>
  <si>
    <t>Site grading and gravel replacement</t>
  </si>
  <si>
    <t>Web Cameras - Installation</t>
  </si>
  <si>
    <t>Web Cameras - Operation</t>
  </si>
  <si>
    <t>Cost for installing web cameras for C&amp;D containers at Sites 1, 2, 4, 7, 10 and 11 and scrap metal containers at all Sites (Note: that more than 17 cameras may be needed)</t>
  </si>
  <si>
    <t>Cost for providing continuous live image of C&amp;D containers at Sites 1, 2, 4, 7, 10 and 11 and scrap metal containers at all Sites (Note: that more than 17 cameras may be needed)</t>
  </si>
  <si>
    <t>8 *</t>
  </si>
  <si>
    <t>9 *</t>
  </si>
  <si>
    <r>
      <t xml:space="preserve">* </t>
    </r>
    <r>
      <rPr>
        <b/>
        <sz val="11"/>
        <color theme="1"/>
        <rFont val="Calibri"/>
        <family val="2"/>
        <scheme val="minor"/>
      </rPr>
      <t xml:space="preserve">Denotes deductive alternates (Items 8 and 9). </t>
    </r>
    <r>
      <rPr>
        <sz val="11"/>
        <color theme="1"/>
        <rFont val="Calibri"/>
        <family val="2"/>
        <scheme val="minor"/>
      </rPr>
      <t>Wake County will evaluate the base Hauling total bid amount with and without the deductive alternates, and make award based on their best interest.</t>
    </r>
  </si>
  <si>
    <t>TOTAL BASE ANNUAL COST FOR HAULING MINUS DEDUCTIVE ALTERNATES (ITEMS 8 AND 9):</t>
  </si>
  <si>
    <r>
      <t xml:space="preserve">ATTACHMENT E </t>
    </r>
    <r>
      <rPr>
        <sz val="14"/>
        <color theme="1"/>
        <rFont val="Calibri"/>
        <family val="2"/>
        <scheme val="minor"/>
      </rPr>
      <t>(REVISED PER ADDENDUM #2)</t>
    </r>
  </si>
  <si>
    <t>Represents an annual allowance. Grading estimated to be done twice per year per site. May be required more often,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</si>
</sst>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sz val="14"/>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7"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98">
    <xf numFmtId="0" fontId="0" fillId="0" borderId="0" xfId="0"/>
    <xf numFmtId="0" fontId="8" fillId="0" borderId="0" xfId="1"/>
    <xf numFmtId="0" fontId="13" fillId="0" borderId="0" xfId="1" applyFont="1"/>
    <xf numFmtId="0" fontId="9" fillId="2" borderId="3" xfId="1" applyFont="1" applyFill="1" applyBorder="1" applyAlignment="1">
      <alignment horizontal="center"/>
    </xf>
    <xf numFmtId="0" fontId="9" fillId="2" borderId="3" xfId="1" applyFont="1" applyFill="1" applyBorder="1" applyAlignment="1">
      <alignment horizontal="center" wrapText="1"/>
    </xf>
    <xf numFmtId="0" fontId="9" fillId="2" borderId="4" xfId="1" applyFont="1" applyFill="1" applyBorder="1"/>
    <xf numFmtId="0" fontId="10" fillId="0" borderId="5" xfId="1" applyFont="1" applyBorder="1"/>
    <xf numFmtId="0" fontId="10" fillId="0" borderId="5" xfId="1" applyFont="1" applyBorder="1" applyAlignment="1">
      <alignment horizontal="center"/>
    </xf>
    <xf numFmtId="0" fontId="10" fillId="0" borderId="5" xfId="1" applyFont="1" applyBorder="1" applyAlignment="1">
      <alignment horizontal="center" wrapText="1"/>
    </xf>
    <xf numFmtId="0" fontId="7" fillId="0" borderId="6" xfId="1" applyFont="1" applyBorder="1" applyAlignment="1">
      <alignment horizontal="center"/>
    </xf>
    <xf numFmtId="0" fontId="7" fillId="0" borderId="7" xfId="1" applyFont="1" applyBorder="1" applyAlignment="1">
      <alignment wrapText="1"/>
    </xf>
    <xf numFmtId="0" fontId="7" fillId="0" borderId="7" xfId="1" applyFont="1" applyBorder="1" applyAlignment="1">
      <alignment horizontal="center"/>
    </xf>
    <xf numFmtId="164" fontId="7" fillId="0" borderId="7" xfId="1" applyNumberFormat="1" applyFont="1" applyBorder="1"/>
    <xf numFmtId="3" fontId="7" fillId="0" borderId="7" xfId="1" applyNumberFormat="1" applyFont="1" applyBorder="1"/>
    <xf numFmtId="0" fontId="7" fillId="0" borderId="8" xfId="1" applyFont="1" applyBorder="1" applyAlignment="1">
      <alignment wrapText="1"/>
    </xf>
    <xf numFmtId="0" fontId="7" fillId="0" borderId="9" xfId="1" applyFont="1" applyBorder="1" applyAlignment="1">
      <alignment horizontal="center"/>
    </xf>
    <xf numFmtId="0" fontId="7" fillId="0" borderId="10" xfId="1" applyFont="1" applyBorder="1" applyAlignment="1">
      <alignment wrapText="1"/>
    </xf>
    <xf numFmtId="0" fontId="7" fillId="0" borderId="10" xfId="1" applyFont="1" applyBorder="1" applyAlignment="1">
      <alignment horizontal="center"/>
    </xf>
    <xf numFmtId="164" fontId="7" fillId="0" borderId="10" xfId="1" applyNumberFormat="1" applyFont="1" applyBorder="1"/>
    <xf numFmtId="3" fontId="7" fillId="0" borderId="10" xfId="1" applyNumberFormat="1" applyFont="1" applyBorder="1"/>
    <xf numFmtId="0" fontId="7" fillId="0" borderId="11" xfId="1" applyFont="1" applyBorder="1" applyAlignment="1">
      <alignment wrapText="1"/>
    </xf>
    <xf numFmtId="0" fontId="8" fillId="0" borderId="12" xfId="1" applyBorder="1" applyAlignment="1">
      <alignment horizontal="center"/>
    </xf>
    <xf numFmtId="0" fontId="8" fillId="0" borderId="13" xfId="1" applyBorder="1" applyAlignment="1">
      <alignment wrapText="1"/>
    </xf>
    <xf numFmtId="0" fontId="8" fillId="0" borderId="13" xfId="1" applyBorder="1" applyAlignment="1">
      <alignment horizontal="center"/>
    </xf>
    <xf numFmtId="164" fontId="8" fillId="0" borderId="13" xfId="1" applyNumberFormat="1" applyBorder="1"/>
    <xf numFmtId="0" fontId="8" fillId="0" borderId="13" xfId="1" applyBorder="1"/>
    <xf numFmtId="0" fontId="8" fillId="0" borderId="14" xfId="1" applyBorder="1"/>
    <xf numFmtId="0" fontId="7" fillId="0" borderId="15" xfId="1" applyFont="1" applyBorder="1" applyAlignment="1">
      <alignment horizontal="center"/>
    </xf>
    <xf numFmtId="0" fontId="7" fillId="0" borderId="16" xfId="1" applyFont="1" applyBorder="1" applyAlignment="1">
      <alignment wrapText="1"/>
    </xf>
    <xf numFmtId="0" fontId="7" fillId="0" borderId="16" xfId="1" applyFont="1" applyBorder="1" applyAlignment="1">
      <alignment horizontal="center"/>
    </xf>
    <xf numFmtId="164" fontId="7" fillId="0" borderId="16" xfId="1" applyNumberFormat="1" applyFont="1" applyBorder="1"/>
    <xf numFmtId="3" fontId="7" fillId="0" borderId="16" xfId="1" applyNumberFormat="1" applyFont="1" applyBorder="1"/>
    <xf numFmtId="0" fontId="7" fillId="0" borderId="12" xfId="1" applyFont="1" applyBorder="1" applyAlignment="1">
      <alignment horizontal="center"/>
    </xf>
    <xf numFmtId="0" fontId="7" fillId="0" borderId="13" xfId="1" applyFont="1" applyBorder="1" applyAlignment="1">
      <alignment wrapText="1"/>
    </xf>
    <xf numFmtId="0" fontId="7" fillId="0" borderId="14" xfId="1" applyFont="1" applyBorder="1" applyAlignment="1">
      <alignment wrapText="1"/>
    </xf>
    <xf numFmtId="0" fontId="7" fillId="0" borderId="18" xfId="1" applyFont="1" applyBorder="1" applyAlignment="1">
      <alignment horizontal="center"/>
    </xf>
    <xf numFmtId="0" fontId="7" fillId="0" borderId="13" xfId="1" quotePrefix="1" applyFont="1" applyBorder="1" applyAlignment="1">
      <alignment horizontal="right" wrapText="1"/>
    </xf>
    <xf numFmtId="164" fontId="8" fillId="0" borderId="10" xfId="1" applyNumberFormat="1" applyBorder="1"/>
    <xf numFmtId="165" fontId="10" fillId="3" borderId="10" xfId="1" applyNumberFormat="1" applyFont="1" applyFill="1" applyBorder="1" applyAlignment="1">
      <alignment vertical="center"/>
    </xf>
    <xf numFmtId="0" fontId="8" fillId="3" borderId="11" xfId="1" applyFill="1" applyBorder="1" applyAlignment="1">
      <alignment vertical="center" wrapText="1"/>
    </xf>
    <xf numFmtId="0" fontId="8" fillId="0" borderId="0" xfId="1" applyAlignment="1">
      <alignment vertical="center"/>
    </xf>
    <xf numFmtId="0" fontId="8" fillId="0" borderId="9" xfId="1" applyBorder="1" applyAlignment="1">
      <alignment horizontal="center"/>
    </xf>
    <xf numFmtId="0" fontId="8" fillId="0" borderId="10" xfId="1" applyBorder="1" applyAlignment="1">
      <alignment wrapText="1"/>
    </xf>
    <xf numFmtId="0" fontId="8" fillId="0" borderId="10" xfId="1" applyBorder="1"/>
    <xf numFmtId="0" fontId="7" fillId="0" borderId="11" xfId="1" applyFont="1" applyBorder="1"/>
    <xf numFmtId="3" fontId="8" fillId="0" borderId="10" xfId="1" applyNumberFormat="1" applyBorder="1"/>
    <xf numFmtId="0" fontId="8" fillId="0" borderId="10" xfId="1" applyBorder="1" applyAlignment="1">
      <alignment horizontal="center"/>
    </xf>
    <xf numFmtId="0" fontId="8" fillId="0" borderId="11" xfId="1" applyBorder="1"/>
    <xf numFmtId="3" fontId="8" fillId="0" borderId="13" xfId="1" applyNumberFormat="1" applyBorder="1"/>
    <xf numFmtId="0" fontId="7" fillId="0" borderId="13" xfId="1" applyFont="1" applyBorder="1" applyAlignment="1">
      <alignment horizontal="center"/>
    </xf>
    <xf numFmtId="3" fontId="7" fillId="0" borderId="13" xfId="1" applyNumberFormat="1" applyFont="1" applyBorder="1"/>
    <xf numFmtId="164" fontId="7" fillId="0" borderId="13" xfId="1" applyNumberFormat="1" applyFont="1" applyBorder="1"/>
    <xf numFmtId="0" fontId="7" fillId="0" borderId="10" xfId="1" applyFont="1" applyBorder="1"/>
    <xf numFmtId="165" fontId="10" fillId="3" borderId="28" xfId="1" applyNumberFormat="1" applyFont="1" applyFill="1" applyBorder="1" applyAlignment="1">
      <alignment vertical="center"/>
    </xf>
    <xf numFmtId="0" fontId="8" fillId="3" borderId="29" xfId="1" applyFill="1" applyBorder="1" applyAlignment="1">
      <alignment vertical="center" wrapText="1"/>
    </xf>
    <xf numFmtId="0" fontId="7" fillId="0" borderId="0" xfId="0" applyFont="1"/>
    <xf numFmtId="0" fontId="7" fillId="0" borderId="0" xfId="1" applyFont="1"/>
    <xf numFmtId="164" fontId="7" fillId="4" borderId="7" xfId="1" applyNumberFormat="1" applyFont="1" applyFill="1" applyBorder="1"/>
    <xf numFmtId="164" fontId="7" fillId="4" borderId="10" xfId="1" applyNumberFormat="1" applyFont="1" applyFill="1" applyBorder="1"/>
    <xf numFmtId="164" fontId="8" fillId="4" borderId="13" xfId="1" applyNumberFormat="1" applyFill="1" applyBorder="1"/>
    <xf numFmtId="164" fontId="7" fillId="4" borderId="16" xfId="1" applyNumberFormat="1" applyFont="1" applyFill="1" applyBorder="1"/>
    <xf numFmtId="164" fontId="8" fillId="4" borderId="18" xfId="1" applyNumberFormat="1" applyFill="1" applyBorder="1"/>
    <xf numFmtId="0" fontId="10" fillId="4" borderId="5" xfId="1" applyFont="1" applyFill="1" applyBorder="1" applyAlignment="1">
      <alignment horizontal="center"/>
    </xf>
    <xf numFmtId="164" fontId="8" fillId="4" borderId="10" xfId="1" applyNumberFormat="1" applyFill="1" applyBorder="1"/>
    <xf numFmtId="164" fontId="0" fillId="4" borderId="13" xfId="0" applyNumberFormat="1" applyFill="1" applyBorder="1"/>
    <xf numFmtId="0" fontId="6" fillId="0" borderId="10" xfId="1" applyFont="1" applyBorder="1" applyAlignment="1">
      <alignment wrapText="1"/>
    </xf>
    <xf numFmtId="0" fontId="6" fillId="0" borderId="13" xfId="1" applyFont="1" applyBorder="1" applyAlignment="1">
      <alignment horizontal="center"/>
    </xf>
    <xf numFmtId="0" fontId="6" fillId="0" borderId="11" xfId="1" applyFont="1" applyBorder="1" applyAlignment="1">
      <alignment wrapText="1"/>
    </xf>
    <xf numFmtId="0" fontId="6" fillId="0" borderId="14" xfId="1" applyFont="1" applyBorder="1" applyAlignment="1">
      <alignment wrapText="1"/>
    </xf>
    <xf numFmtId="0" fontId="6" fillId="0" borderId="0" xfId="1" applyFont="1"/>
    <xf numFmtId="0" fontId="14" fillId="0" borderId="0" xfId="1" applyFont="1"/>
    <xf numFmtId="0" fontId="15" fillId="0" borderId="0" xfId="1" applyFont="1"/>
    <xf numFmtId="0" fontId="5" fillId="0" borderId="22" xfId="1" applyFont="1" applyBorder="1" applyAlignment="1">
      <alignment wrapText="1"/>
    </xf>
    <xf numFmtId="0" fontId="4" fillId="0" borderId="11" xfId="1" applyFont="1" applyBorder="1" applyAlignment="1">
      <alignment wrapText="1"/>
    </xf>
    <xf numFmtId="0" fontId="4" fillId="0" borderId="13" xfId="1" applyFont="1" applyBorder="1" applyAlignment="1">
      <alignment wrapText="1"/>
    </xf>
    <xf numFmtId="0" fontId="4" fillId="0" borderId="0" xfId="1" applyFont="1"/>
    <xf numFmtId="0" fontId="10" fillId="0" borderId="0" xfId="1" applyFont="1"/>
    <xf numFmtId="0" fontId="16" fillId="0" borderId="10" xfId="1" applyFont="1" applyBorder="1" applyAlignment="1">
      <alignment horizontal="center"/>
    </xf>
    <xf numFmtId="0" fontId="4" fillId="0" borderId="12" xfId="1" applyFont="1" applyBorder="1" applyAlignment="1">
      <alignment horizontal="center"/>
    </xf>
    <xf numFmtId="0" fontId="4" fillId="0" borderId="9" xfId="1" applyFont="1" applyBorder="1" applyAlignment="1">
      <alignment horizontal="center"/>
    </xf>
    <xf numFmtId="0" fontId="3" fillId="0" borderId="17" xfId="1" applyFont="1" applyBorder="1" applyAlignment="1">
      <alignment wrapText="1"/>
    </xf>
    <xf numFmtId="0" fontId="2" fillId="0" borderId="14" xfId="1" applyFont="1" applyBorder="1" applyAlignment="1">
      <alignment wrapText="1"/>
    </xf>
    <xf numFmtId="0" fontId="9" fillId="2" borderId="1" xfId="1" applyFont="1" applyFill="1" applyBorder="1" applyAlignment="1">
      <alignment horizontal="left" wrapText="1"/>
    </xf>
    <xf numFmtId="0" fontId="9" fillId="2" borderId="2" xfId="1" applyFont="1" applyFill="1" applyBorder="1" applyAlignment="1">
      <alignment horizontal="left"/>
    </xf>
    <xf numFmtId="0" fontId="9" fillId="2" borderId="24" xfId="1" applyFont="1" applyFill="1" applyBorder="1" applyAlignment="1">
      <alignment horizontal="left"/>
    </xf>
    <xf numFmtId="0" fontId="10" fillId="3" borderId="25" xfId="1" applyFont="1" applyFill="1" applyBorder="1" applyAlignment="1">
      <alignment horizontal="right" vertical="center"/>
    </xf>
    <xf numFmtId="0" fontId="10" fillId="3" borderId="26" xfId="1" applyFont="1" applyFill="1" applyBorder="1" applyAlignment="1">
      <alignment horizontal="right" vertical="center"/>
    </xf>
    <xf numFmtId="0" fontId="10" fillId="3" borderId="27" xfId="1" applyFont="1" applyFill="1" applyBorder="1" applyAlignment="1">
      <alignment horizontal="right" vertical="center"/>
    </xf>
    <xf numFmtId="0" fontId="7" fillId="0" borderId="0" xfId="0" applyFont="1" applyAlignment="1">
      <alignment horizontal="left" wrapText="1"/>
    </xf>
    <xf numFmtId="0" fontId="12" fillId="0" borderId="0" xfId="1" applyFont="1" applyAlignment="1">
      <alignment horizontal="center"/>
    </xf>
    <xf numFmtId="0" fontId="9" fillId="2" borderId="1" xfId="1" applyFont="1" applyFill="1" applyBorder="1" applyAlignment="1">
      <alignment horizontal="center"/>
    </xf>
    <xf numFmtId="0" fontId="9" fillId="2" borderId="2" xfId="1" applyFont="1" applyFill="1" applyBorder="1" applyAlignment="1">
      <alignment horizontal="center"/>
    </xf>
    <xf numFmtId="0" fontId="10" fillId="3" borderId="19" xfId="1" applyFont="1" applyFill="1" applyBorder="1" applyAlignment="1">
      <alignment horizontal="right" vertical="center"/>
    </xf>
    <xf numFmtId="0" fontId="10" fillId="3" borderId="18" xfId="1" applyFont="1" applyFill="1" applyBorder="1" applyAlignment="1">
      <alignment horizontal="right" vertical="center"/>
    </xf>
    <xf numFmtId="0" fontId="10" fillId="3" borderId="20" xfId="1" applyFont="1" applyFill="1" applyBorder="1" applyAlignment="1">
      <alignment horizontal="right" vertical="center"/>
    </xf>
    <xf numFmtId="0" fontId="10" fillId="3" borderId="21" xfId="1" applyFont="1" applyFill="1" applyBorder="1" applyAlignment="1">
      <alignment horizontal="right" vertical="center"/>
    </xf>
    <xf numFmtId="0" fontId="10" fillId="3" borderId="22" xfId="1" applyFont="1" applyFill="1" applyBorder="1" applyAlignment="1">
      <alignment horizontal="right" vertical="center"/>
    </xf>
    <xf numFmtId="0" fontId="10" fillId="3" borderId="23" xfId="1" applyFont="1" applyFill="1" applyBorder="1" applyAlignment="1">
      <alignment horizontal="right" vertical="center"/>
    </xf>
  </cellXfs>
  <cellStyles count="2">
    <cellStyle name="Normal" xfId="0" builtinId="0"/>
    <cellStyle name="Normal 2" xfId="1" xr:uid="{3B3D99E9-CD86-4016-8B62-99FF0BDBAB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dmsmithonline-my.sharepoint.com/personal/boyerjd_cdmsmith_com/Documents/Wake%20County/241698%20-%20Misc%20Solid%20Waste%20Consulting/2020%20CC%20RFP/2020%20RFP%20Files/Final%20RFP%20Files/Attachments%20B_C_E%20(2-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2020"/>
      <sheetName val="C 2020"/>
      <sheetName val="E 2020"/>
      <sheetName val="B 2015 (OLD)"/>
      <sheetName val="C 2015 (OLD)"/>
      <sheetName val="E 2015 (OLD)"/>
    </sheetNames>
    <sheetDataSet>
      <sheetData sheetId="0"/>
      <sheetData sheetId="1">
        <row r="93">
          <cell r="C93">
            <v>2209.91</v>
          </cell>
          <cell r="D93">
            <v>5324.433</v>
          </cell>
          <cell r="F93">
            <v>1909.0300000000002</v>
          </cell>
          <cell r="I93">
            <v>7838.1230000000005</v>
          </cell>
          <cell r="L93">
            <v>1288.3430000000001</v>
          </cell>
          <cell r="M93">
            <v>1075.92</v>
          </cell>
        </row>
        <row r="165">
          <cell r="N165">
            <v>708</v>
          </cell>
        </row>
        <row r="183">
          <cell r="C183">
            <v>138</v>
          </cell>
          <cell r="D183">
            <v>36</v>
          </cell>
          <cell r="E183">
            <v>75</v>
          </cell>
          <cell r="F183">
            <v>150</v>
          </cell>
          <cell r="G183">
            <v>82</v>
          </cell>
          <cell r="H183">
            <v>124</v>
          </cell>
          <cell r="I183">
            <v>58</v>
          </cell>
          <cell r="J183">
            <v>183</v>
          </cell>
          <cell r="K183">
            <v>97</v>
          </cell>
          <cell r="L183">
            <v>61</v>
          </cell>
          <cell r="M183">
            <v>32</v>
          </cell>
        </row>
        <row r="219">
          <cell r="C219">
            <v>470</v>
          </cell>
          <cell r="D219">
            <v>1215</v>
          </cell>
          <cell r="F219">
            <v>430</v>
          </cell>
          <cell r="I219">
            <v>1650</v>
          </cell>
          <cell r="L219">
            <v>239</v>
          </cell>
          <cell r="M219">
            <v>236</v>
          </cell>
        </row>
        <row r="237">
          <cell r="C237">
            <v>48</v>
          </cell>
          <cell r="D237">
            <v>142</v>
          </cell>
          <cell r="F237">
            <v>43</v>
          </cell>
          <cell r="I237">
            <v>134</v>
          </cell>
          <cell r="L237">
            <v>36</v>
          </cell>
          <cell r="M237">
            <v>40</v>
          </cell>
        </row>
        <row r="255">
          <cell r="C255">
            <v>44</v>
          </cell>
          <cell r="D255">
            <v>139</v>
          </cell>
          <cell r="E255">
            <v>1</v>
          </cell>
          <cell r="F255">
            <v>11</v>
          </cell>
          <cell r="G255">
            <v>2</v>
          </cell>
          <cell r="H255">
            <v>0</v>
          </cell>
          <cell r="I255">
            <v>94</v>
          </cell>
          <cell r="J255">
            <v>2</v>
          </cell>
          <cell r="K255">
            <v>0</v>
          </cell>
          <cell r="L255">
            <v>61</v>
          </cell>
          <cell r="M255">
            <v>14</v>
          </cell>
        </row>
        <row r="273">
          <cell r="C273">
            <v>600</v>
          </cell>
          <cell r="D273">
            <v>441</v>
          </cell>
          <cell r="E273">
            <v>132</v>
          </cell>
          <cell r="F273">
            <v>427</v>
          </cell>
          <cell r="G273">
            <v>230</v>
          </cell>
          <cell r="H273">
            <v>267</v>
          </cell>
          <cell r="I273">
            <v>681</v>
          </cell>
          <cell r="J273">
            <v>277</v>
          </cell>
          <cell r="K273">
            <v>178</v>
          </cell>
          <cell r="L273">
            <v>365</v>
          </cell>
          <cell r="M273">
            <v>331</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FBB7-E97A-43BC-9E63-F1D6C842DBA4}">
  <dimension ref="B1:K76"/>
  <sheetViews>
    <sheetView tabSelected="1" view="pageBreakPreview" topLeftCell="C2" zoomScaleNormal="100" zoomScaleSheetLayoutView="100" workbookViewId="0">
      <selection activeCell="C59" sqref="C59"/>
    </sheetView>
  </sheetViews>
  <sheetFormatPr defaultColWidth="9.140625" defaultRowHeight="15" x14ac:dyDescent="0.25"/>
  <cols>
    <col min="1" max="1" width="3.5703125" style="1" customWidth="1"/>
    <col min="2" max="2" width="9.140625" style="1"/>
    <col min="3" max="3" width="50.5703125" style="1" customWidth="1"/>
    <col min="4" max="4" width="14.5703125" style="1" bestFit="1" customWidth="1"/>
    <col min="5" max="5" width="18.28515625" style="1" customWidth="1"/>
    <col min="6" max="6" width="13.42578125" style="1" customWidth="1"/>
    <col min="7" max="7" width="10.85546875" style="1" customWidth="1"/>
    <col min="8" max="8" width="13.5703125" style="1" customWidth="1"/>
    <col min="9" max="9" width="60.85546875" style="1" customWidth="1"/>
    <col min="10" max="16384" width="9.140625" style="1"/>
  </cols>
  <sheetData>
    <row r="1" spans="2:11" ht="18.75" x14ac:dyDescent="0.3">
      <c r="B1" s="89" t="s">
        <v>87</v>
      </c>
      <c r="C1" s="89"/>
      <c r="D1" s="89"/>
      <c r="E1" s="89"/>
      <c r="F1" s="89"/>
      <c r="G1" s="89"/>
      <c r="H1" s="89"/>
      <c r="I1" s="89"/>
    </row>
    <row r="2" spans="2:11" ht="18.75" x14ac:dyDescent="0.3">
      <c r="B2" s="89" t="s">
        <v>0</v>
      </c>
      <c r="C2" s="89"/>
      <c r="D2" s="89"/>
      <c r="E2" s="89"/>
      <c r="F2" s="89"/>
      <c r="G2" s="89"/>
      <c r="H2" s="89"/>
      <c r="I2" s="89"/>
      <c r="K2" s="69"/>
    </row>
    <row r="4" spans="2:11" ht="15.75" x14ac:dyDescent="0.25">
      <c r="B4" s="2" t="s">
        <v>1</v>
      </c>
    </row>
    <row r="5" spans="2:11" ht="15.75" thickBot="1" x14ac:dyDescent="0.3"/>
    <row r="6" spans="2:11" ht="15.75" thickBot="1" x14ac:dyDescent="0.3">
      <c r="B6" s="90" t="s">
        <v>2</v>
      </c>
      <c r="C6" s="91"/>
      <c r="D6" s="3"/>
      <c r="E6" s="3"/>
      <c r="F6" s="3"/>
      <c r="G6" s="4"/>
      <c r="H6" s="4"/>
      <c r="I6" s="5"/>
    </row>
    <row r="7" spans="2:11" ht="30.75" thickBot="1" x14ac:dyDescent="0.3">
      <c r="B7" s="6" t="s">
        <v>3</v>
      </c>
      <c r="C7" s="6" t="s">
        <v>4</v>
      </c>
      <c r="D7" s="7" t="s">
        <v>5</v>
      </c>
      <c r="E7" s="7" t="s">
        <v>6</v>
      </c>
      <c r="F7" s="62" t="s">
        <v>7</v>
      </c>
      <c r="G7" s="8" t="s">
        <v>8</v>
      </c>
      <c r="H7" s="8" t="s">
        <v>9</v>
      </c>
      <c r="I7" s="6" t="s">
        <v>10</v>
      </c>
    </row>
    <row r="8" spans="2:11" ht="30" x14ac:dyDescent="0.25">
      <c r="B8" s="9">
        <v>1</v>
      </c>
      <c r="C8" s="10" t="s">
        <v>11</v>
      </c>
      <c r="D8" s="11" t="s">
        <v>12</v>
      </c>
      <c r="E8" s="10" t="s">
        <v>13</v>
      </c>
      <c r="F8" s="57"/>
      <c r="G8" s="13">
        <v>50000</v>
      </c>
      <c r="H8" s="12">
        <f>F8*G8</f>
        <v>0</v>
      </c>
      <c r="I8" s="14" t="s">
        <v>14</v>
      </c>
    </row>
    <row r="9" spans="2:11" ht="30" x14ac:dyDescent="0.25">
      <c r="B9" s="15">
        <v>2</v>
      </c>
      <c r="C9" s="16" t="s">
        <v>15</v>
      </c>
      <c r="D9" s="17" t="s">
        <v>12</v>
      </c>
      <c r="E9" s="16" t="s">
        <v>13</v>
      </c>
      <c r="F9" s="58"/>
      <c r="G9" s="19">
        <v>50000</v>
      </c>
      <c r="H9" s="18">
        <f t="shared" ref="H9:H64" si="0">F9*G9</f>
        <v>0</v>
      </c>
      <c r="I9" s="20" t="s">
        <v>14</v>
      </c>
    </row>
    <row r="10" spans="2:11" x14ac:dyDescent="0.25">
      <c r="B10" s="21">
        <v>3</v>
      </c>
      <c r="C10" s="22" t="s">
        <v>16</v>
      </c>
      <c r="D10" s="23" t="s">
        <v>12</v>
      </c>
      <c r="E10" s="22" t="s">
        <v>17</v>
      </c>
      <c r="F10" s="59"/>
      <c r="G10" s="25">
        <f>11*12</f>
        <v>132</v>
      </c>
      <c r="H10" s="24">
        <f>F10*G10</f>
        <v>0</v>
      </c>
      <c r="I10" s="26" t="s">
        <v>18</v>
      </c>
    </row>
    <row r="11" spans="2:11" ht="30" x14ac:dyDescent="0.25">
      <c r="B11" s="15">
        <v>4</v>
      </c>
      <c r="C11" s="65" t="s">
        <v>75</v>
      </c>
      <c r="D11" s="17" t="s">
        <v>12</v>
      </c>
      <c r="E11" s="16" t="s">
        <v>19</v>
      </c>
      <c r="F11" s="58"/>
      <c r="G11" s="19">
        <v>11</v>
      </c>
      <c r="H11" s="18">
        <f>F11*G11</f>
        <v>0</v>
      </c>
      <c r="I11" s="67" t="s">
        <v>76</v>
      </c>
    </row>
    <row r="12" spans="2:11" ht="30" x14ac:dyDescent="0.25">
      <c r="B12" s="27">
        <v>5</v>
      </c>
      <c r="C12" s="28" t="s">
        <v>20</v>
      </c>
      <c r="D12" s="29" t="s">
        <v>12</v>
      </c>
      <c r="E12" s="28" t="s">
        <v>21</v>
      </c>
      <c r="F12" s="60"/>
      <c r="G12" s="31"/>
      <c r="H12" s="30">
        <v>5000</v>
      </c>
      <c r="I12" s="80" t="s">
        <v>22</v>
      </c>
    </row>
    <row r="13" spans="2:11" ht="60" x14ac:dyDescent="0.25">
      <c r="B13" s="32">
        <v>6</v>
      </c>
      <c r="C13" s="33" t="s">
        <v>23</v>
      </c>
      <c r="D13" s="23" t="s">
        <v>12</v>
      </c>
      <c r="E13" s="22" t="s">
        <v>17</v>
      </c>
      <c r="F13" s="59"/>
      <c r="G13" s="25">
        <f>11*12</f>
        <v>132</v>
      </c>
      <c r="H13" s="24">
        <f>F13*G13</f>
        <v>0</v>
      </c>
      <c r="I13" s="34" t="s">
        <v>24</v>
      </c>
    </row>
    <row r="14" spans="2:11" ht="30" x14ac:dyDescent="0.25">
      <c r="B14" s="21">
        <v>7</v>
      </c>
      <c r="C14" s="22" t="s">
        <v>25</v>
      </c>
      <c r="D14" s="23" t="s">
        <v>12</v>
      </c>
      <c r="E14" s="33" t="s">
        <v>26</v>
      </c>
      <c r="F14" s="59"/>
      <c r="G14" s="25">
        <v>11</v>
      </c>
      <c r="H14" s="24">
        <f>F14*G14</f>
        <v>0</v>
      </c>
      <c r="I14" s="34" t="s">
        <v>27</v>
      </c>
    </row>
    <row r="15" spans="2:11" s="40" customFormat="1" ht="28.5" customHeight="1" thickBot="1" x14ac:dyDescent="0.25">
      <c r="B15" s="92" t="s">
        <v>29</v>
      </c>
      <c r="C15" s="93"/>
      <c r="D15" s="93"/>
      <c r="E15" s="93"/>
      <c r="F15" s="93"/>
      <c r="G15" s="94"/>
      <c r="H15" s="38">
        <f>SUM(H8:H14)</f>
        <v>5000</v>
      </c>
      <c r="I15" s="39"/>
    </row>
    <row r="16" spans="2:11" s="40" customFormat="1" ht="15.75" thickBot="1" x14ac:dyDescent="0.3">
      <c r="B16" s="90" t="s">
        <v>30</v>
      </c>
      <c r="C16" s="91"/>
      <c r="D16" s="3"/>
      <c r="E16" s="3"/>
      <c r="F16" s="3"/>
      <c r="G16" s="4"/>
      <c r="H16" s="4"/>
      <c r="I16" s="5"/>
    </row>
    <row r="17" spans="2:11" s="40" customFormat="1" ht="28.5" customHeight="1" thickBot="1" x14ac:dyDescent="0.3">
      <c r="B17" s="6" t="s">
        <v>3</v>
      </c>
      <c r="C17" s="6" t="s">
        <v>4</v>
      </c>
      <c r="D17" s="7" t="s">
        <v>5</v>
      </c>
      <c r="E17" s="7" t="s">
        <v>6</v>
      </c>
      <c r="F17" s="62" t="s">
        <v>7</v>
      </c>
      <c r="G17" s="8" t="s">
        <v>8</v>
      </c>
      <c r="H17" s="8" t="s">
        <v>9</v>
      </c>
      <c r="I17" s="6" t="s">
        <v>10</v>
      </c>
      <c r="K17" s="71"/>
    </row>
    <row r="18" spans="2:11" s="40" customFormat="1" ht="44.25" customHeight="1" x14ac:dyDescent="0.25">
      <c r="B18" s="78" t="s">
        <v>83</v>
      </c>
      <c r="C18" s="74" t="s">
        <v>79</v>
      </c>
      <c r="D18" s="35" t="s">
        <v>12</v>
      </c>
      <c r="E18" s="33" t="s">
        <v>28</v>
      </c>
      <c r="F18" s="61"/>
      <c r="G18" s="36">
        <v>17</v>
      </c>
      <c r="H18" s="24">
        <f>F18*G18</f>
        <v>0</v>
      </c>
      <c r="I18" s="73" t="s">
        <v>81</v>
      </c>
      <c r="K18" s="71"/>
    </row>
    <row r="19" spans="2:11" s="40" customFormat="1" ht="44.25" customHeight="1" x14ac:dyDescent="0.25">
      <c r="B19" s="79" t="s">
        <v>84</v>
      </c>
      <c r="C19" s="74" t="s">
        <v>80</v>
      </c>
      <c r="D19" s="35" t="s">
        <v>12</v>
      </c>
      <c r="E19" s="42" t="s">
        <v>33</v>
      </c>
      <c r="F19" s="61"/>
      <c r="G19" s="36">
        <v>17</v>
      </c>
      <c r="H19" s="24">
        <f>F19*G19</f>
        <v>0</v>
      </c>
      <c r="I19" s="73" t="s">
        <v>82</v>
      </c>
      <c r="K19" s="71"/>
    </row>
    <row r="20" spans="2:11" ht="30" x14ac:dyDescent="0.25">
      <c r="B20" s="41">
        <v>10</v>
      </c>
      <c r="C20" s="42" t="s">
        <v>31</v>
      </c>
      <c r="D20" s="17" t="s">
        <v>32</v>
      </c>
      <c r="E20" s="42" t="s">
        <v>33</v>
      </c>
      <c r="F20" s="63"/>
      <c r="G20" s="43">
        <f>8*12</f>
        <v>96</v>
      </c>
      <c r="H20" s="37">
        <f t="shared" si="0"/>
        <v>0</v>
      </c>
      <c r="I20" s="44" t="s">
        <v>34</v>
      </c>
    </row>
    <row r="21" spans="2:11" ht="45" x14ac:dyDescent="0.25">
      <c r="B21" s="41">
        <v>11</v>
      </c>
      <c r="C21" s="42" t="s">
        <v>35</v>
      </c>
      <c r="D21" s="77" t="s">
        <v>44</v>
      </c>
      <c r="E21" s="42" t="s">
        <v>36</v>
      </c>
      <c r="F21" s="63"/>
      <c r="G21" s="45">
        <f>'[1]C 2020'!C183+'[1]C 2020'!F183</f>
        <v>288</v>
      </c>
      <c r="H21" s="37">
        <f t="shared" si="0"/>
        <v>0</v>
      </c>
      <c r="I21" s="20" t="s">
        <v>37</v>
      </c>
      <c r="K21" s="70"/>
    </row>
    <row r="22" spans="2:11" ht="30" x14ac:dyDescent="0.25">
      <c r="B22" s="41">
        <v>12</v>
      </c>
      <c r="C22" s="42" t="s">
        <v>38</v>
      </c>
      <c r="D22" s="17" t="s">
        <v>39</v>
      </c>
      <c r="E22" s="42" t="s">
        <v>33</v>
      </c>
      <c r="F22" s="63"/>
      <c r="G22" s="43">
        <f>16*12</f>
        <v>192</v>
      </c>
      <c r="H22" s="37">
        <f t="shared" si="0"/>
        <v>0</v>
      </c>
      <c r="I22" s="44" t="s">
        <v>40</v>
      </c>
    </row>
    <row r="23" spans="2:11" ht="30" x14ac:dyDescent="0.25">
      <c r="B23" s="41">
        <v>13</v>
      </c>
      <c r="C23" s="42" t="s">
        <v>41</v>
      </c>
      <c r="D23" s="17" t="s">
        <v>39</v>
      </c>
      <c r="E23" s="42" t="s">
        <v>36</v>
      </c>
      <c r="F23" s="63"/>
      <c r="G23" s="45">
        <f>'[1]C 2020'!E183+'[1]C 2020'!G183+'[1]C 2020'!H183+'[1]C 2020'!I183+'[1]C 2020'!J183+'[1]C 2020'!K183+'[1]C 2020'!L183+'[1]C 2020'!M183+'[1]C 2020'!D183</f>
        <v>748</v>
      </c>
      <c r="H23" s="37">
        <f t="shared" si="0"/>
        <v>0</v>
      </c>
      <c r="I23" s="20" t="s">
        <v>42</v>
      </c>
      <c r="K23" s="70"/>
    </row>
    <row r="24" spans="2:11" ht="30" x14ac:dyDescent="0.25">
      <c r="B24" s="41">
        <v>14</v>
      </c>
      <c r="C24" s="42" t="s">
        <v>43</v>
      </c>
      <c r="D24" s="17" t="s">
        <v>44</v>
      </c>
      <c r="E24" s="42" t="s">
        <v>33</v>
      </c>
      <c r="F24" s="63"/>
      <c r="G24" s="43">
        <f>6*12</f>
        <v>72</v>
      </c>
      <c r="H24" s="37">
        <f t="shared" si="0"/>
        <v>0</v>
      </c>
      <c r="I24" s="44" t="s">
        <v>45</v>
      </c>
      <c r="K24" s="70"/>
    </row>
    <row r="25" spans="2:11" ht="30" x14ac:dyDescent="0.25">
      <c r="B25" s="41">
        <v>15</v>
      </c>
      <c r="C25" s="42" t="s">
        <v>46</v>
      </c>
      <c r="D25" s="46" t="s">
        <v>12</v>
      </c>
      <c r="E25" s="42" t="s">
        <v>33</v>
      </c>
      <c r="F25" s="63"/>
      <c r="G25" s="43">
        <f>22*12</f>
        <v>264</v>
      </c>
      <c r="H25" s="37">
        <f t="shared" si="0"/>
        <v>0</v>
      </c>
      <c r="I25" s="47" t="s">
        <v>47</v>
      </c>
    </row>
    <row r="26" spans="2:11" ht="30" x14ac:dyDescent="0.25">
      <c r="B26" s="21">
        <v>16</v>
      </c>
      <c r="C26" s="22" t="s">
        <v>48</v>
      </c>
      <c r="D26" s="23" t="s">
        <v>12</v>
      </c>
      <c r="E26" s="22" t="s">
        <v>36</v>
      </c>
      <c r="F26" s="59"/>
      <c r="G26" s="48">
        <f>'[1]C 2020'!N165</f>
        <v>708</v>
      </c>
      <c r="H26" s="24">
        <f t="shared" si="0"/>
        <v>0</v>
      </c>
      <c r="I26" s="68" t="s">
        <v>77</v>
      </c>
      <c r="K26" s="70"/>
    </row>
    <row r="27" spans="2:11" ht="30" x14ac:dyDescent="0.25">
      <c r="B27" s="41">
        <v>17</v>
      </c>
      <c r="C27" s="42" t="s">
        <v>49</v>
      </c>
      <c r="D27" s="46" t="s">
        <v>12</v>
      </c>
      <c r="E27" s="42" t="s">
        <v>33</v>
      </c>
      <c r="F27" s="63"/>
      <c r="G27" s="43">
        <f>32*12</f>
        <v>384</v>
      </c>
      <c r="H27" s="37">
        <f t="shared" si="0"/>
        <v>0</v>
      </c>
      <c r="I27" s="44" t="s">
        <v>50</v>
      </c>
    </row>
    <row r="28" spans="2:11" ht="30" x14ac:dyDescent="0.25">
      <c r="B28" s="41">
        <v>18</v>
      </c>
      <c r="C28" s="42" t="s">
        <v>51</v>
      </c>
      <c r="D28" s="46">
        <v>1</v>
      </c>
      <c r="E28" s="42" t="s">
        <v>36</v>
      </c>
      <c r="F28" s="64"/>
      <c r="G28" s="45">
        <f>'[1]C 2020'!C273</f>
        <v>600</v>
      </c>
      <c r="H28" s="37">
        <f t="shared" si="0"/>
        <v>0</v>
      </c>
      <c r="I28" s="20" t="s">
        <v>52</v>
      </c>
    </row>
    <row r="29" spans="2:11" ht="30" x14ac:dyDescent="0.25">
      <c r="B29" s="41">
        <v>19</v>
      </c>
      <c r="C29" s="42" t="s">
        <v>51</v>
      </c>
      <c r="D29" s="46">
        <v>2</v>
      </c>
      <c r="E29" s="42" t="s">
        <v>36</v>
      </c>
      <c r="F29" s="64"/>
      <c r="G29" s="45">
        <f>'[1]C 2020'!D273</f>
        <v>441</v>
      </c>
      <c r="H29" s="37">
        <f t="shared" si="0"/>
        <v>0</v>
      </c>
      <c r="I29" s="20" t="s">
        <v>52</v>
      </c>
    </row>
    <row r="30" spans="2:11" ht="30" x14ac:dyDescent="0.25">
      <c r="B30" s="41">
        <v>20</v>
      </c>
      <c r="C30" s="42" t="s">
        <v>51</v>
      </c>
      <c r="D30" s="46">
        <v>3</v>
      </c>
      <c r="E30" s="42" t="s">
        <v>36</v>
      </c>
      <c r="F30" s="64"/>
      <c r="G30" s="45">
        <f>'[1]C 2020'!E273</f>
        <v>132</v>
      </c>
      <c r="H30" s="37">
        <f t="shared" si="0"/>
        <v>0</v>
      </c>
      <c r="I30" s="20" t="s">
        <v>52</v>
      </c>
    </row>
    <row r="31" spans="2:11" ht="30" x14ac:dyDescent="0.25">
      <c r="B31" s="41">
        <v>21</v>
      </c>
      <c r="C31" s="42" t="s">
        <v>51</v>
      </c>
      <c r="D31" s="46">
        <v>4</v>
      </c>
      <c r="E31" s="42" t="s">
        <v>36</v>
      </c>
      <c r="F31" s="64"/>
      <c r="G31" s="45">
        <f>'[1]C 2020'!F273</f>
        <v>427</v>
      </c>
      <c r="H31" s="37">
        <f t="shared" si="0"/>
        <v>0</v>
      </c>
      <c r="I31" s="20" t="s">
        <v>52</v>
      </c>
    </row>
    <row r="32" spans="2:11" ht="30" x14ac:dyDescent="0.25">
      <c r="B32" s="41">
        <v>22</v>
      </c>
      <c r="C32" s="42" t="s">
        <v>51</v>
      </c>
      <c r="D32" s="46">
        <v>5</v>
      </c>
      <c r="E32" s="42" t="s">
        <v>36</v>
      </c>
      <c r="F32" s="64"/>
      <c r="G32" s="45">
        <f>'[1]C 2020'!G273</f>
        <v>230</v>
      </c>
      <c r="H32" s="37">
        <f t="shared" si="0"/>
        <v>0</v>
      </c>
      <c r="I32" s="20" t="s">
        <v>53</v>
      </c>
    </row>
    <row r="33" spans="2:9" ht="30" x14ac:dyDescent="0.25">
      <c r="B33" s="41">
        <v>23</v>
      </c>
      <c r="C33" s="42" t="s">
        <v>51</v>
      </c>
      <c r="D33" s="46">
        <v>6</v>
      </c>
      <c r="E33" s="42" t="s">
        <v>36</v>
      </c>
      <c r="F33" s="64"/>
      <c r="G33" s="45">
        <f>'[1]C 2020'!H273</f>
        <v>267</v>
      </c>
      <c r="H33" s="37">
        <f t="shared" si="0"/>
        <v>0</v>
      </c>
      <c r="I33" s="20" t="s">
        <v>53</v>
      </c>
    </row>
    <row r="34" spans="2:9" ht="30" x14ac:dyDescent="0.25">
      <c r="B34" s="41">
        <v>24</v>
      </c>
      <c r="C34" s="42" t="s">
        <v>51</v>
      </c>
      <c r="D34" s="46">
        <v>7</v>
      </c>
      <c r="E34" s="42" t="s">
        <v>36</v>
      </c>
      <c r="F34" s="64"/>
      <c r="G34" s="45">
        <f>'[1]C 2020'!I273</f>
        <v>681</v>
      </c>
      <c r="H34" s="37">
        <f t="shared" si="0"/>
        <v>0</v>
      </c>
      <c r="I34" s="20" t="s">
        <v>53</v>
      </c>
    </row>
    <row r="35" spans="2:9" ht="30" x14ac:dyDescent="0.25">
      <c r="B35" s="41">
        <v>25</v>
      </c>
      <c r="C35" s="42" t="s">
        <v>51</v>
      </c>
      <c r="D35" s="46">
        <v>8</v>
      </c>
      <c r="E35" s="42" t="s">
        <v>36</v>
      </c>
      <c r="F35" s="64"/>
      <c r="G35" s="45">
        <f>'[1]C 2020'!J273</f>
        <v>277</v>
      </c>
      <c r="H35" s="37">
        <f t="shared" si="0"/>
        <v>0</v>
      </c>
      <c r="I35" s="20" t="s">
        <v>53</v>
      </c>
    </row>
    <row r="36" spans="2:9" ht="30" x14ac:dyDescent="0.25">
      <c r="B36" s="41">
        <v>26</v>
      </c>
      <c r="C36" s="42" t="s">
        <v>51</v>
      </c>
      <c r="D36" s="46">
        <v>9</v>
      </c>
      <c r="E36" s="42" t="s">
        <v>36</v>
      </c>
      <c r="F36" s="64"/>
      <c r="G36" s="45">
        <f>'[1]C 2020'!K273</f>
        <v>178</v>
      </c>
      <c r="H36" s="37">
        <f t="shared" si="0"/>
        <v>0</v>
      </c>
      <c r="I36" s="20" t="s">
        <v>52</v>
      </c>
    </row>
    <row r="37" spans="2:9" ht="30" x14ac:dyDescent="0.25">
      <c r="B37" s="41">
        <v>27</v>
      </c>
      <c r="C37" s="42" t="s">
        <v>51</v>
      </c>
      <c r="D37" s="46">
        <v>10</v>
      </c>
      <c r="E37" s="42" t="s">
        <v>36</v>
      </c>
      <c r="F37" s="64"/>
      <c r="G37" s="45">
        <f>'[1]C 2020'!L273</f>
        <v>365</v>
      </c>
      <c r="H37" s="37">
        <f t="shared" si="0"/>
        <v>0</v>
      </c>
      <c r="I37" s="20" t="s">
        <v>53</v>
      </c>
    </row>
    <row r="38" spans="2:9" ht="30" x14ac:dyDescent="0.25">
      <c r="B38" s="41">
        <v>28</v>
      </c>
      <c r="C38" s="42" t="s">
        <v>51</v>
      </c>
      <c r="D38" s="46">
        <v>11</v>
      </c>
      <c r="E38" s="42" t="s">
        <v>36</v>
      </c>
      <c r="F38" s="64"/>
      <c r="G38" s="45">
        <f>'[1]C 2020'!M273</f>
        <v>331</v>
      </c>
      <c r="H38" s="37">
        <f t="shared" si="0"/>
        <v>0</v>
      </c>
      <c r="I38" s="20" t="s">
        <v>53</v>
      </c>
    </row>
    <row r="39" spans="2:9" ht="30" x14ac:dyDescent="0.25">
      <c r="B39" s="15">
        <v>29</v>
      </c>
      <c r="C39" s="16" t="s">
        <v>54</v>
      </c>
      <c r="D39" s="17">
        <v>1</v>
      </c>
      <c r="E39" s="16" t="s">
        <v>36</v>
      </c>
      <c r="F39" s="64"/>
      <c r="G39" s="19">
        <f>'[1]C 2020'!C255</f>
        <v>44</v>
      </c>
      <c r="H39" s="18">
        <f t="shared" si="0"/>
        <v>0</v>
      </c>
      <c r="I39" s="20" t="s">
        <v>52</v>
      </c>
    </row>
    <row r="40" spans="2:9" ht="30" x14ac:dyDescent="0.25">
      <c r="B40" s="15">
        <v>30</v>
      </c>
      <c r="C40" s="16" t="s">
        <v>54</v>
      </c>
      <c r="D40" s="17">
        <v>2</v>
      </c>
      <c r="E40" s="16" t="s">
        <v>36</v>
      </c>
      <c r="F40" s="64"/>
      <c r="G40" s="19">
        <f>'[1]C 2020'!D255</f>
        <v>139</v>
      </c>
      <c r="H40" s="18">
        <f t="shared" si="0"/>
        <v>0</v>
      </c>
      <c r="I40" s="20" t="s">
        <v>52</v>
      </c>
    </row>
    <row r="41" spans="2:9" ht="30" x14ac:dyDescent="0.25">
      <c r="B41" s="15">
        <v>31</v>
      </c>
      <c r="C41" s="16" t="s">
        <v>54</v>
      </c>
      <c r="D41" s="17">
        <v>3</v>
      </c>
      <c r="E41" s="16" t="s">
        <v>36</v>
      </c>
      <c r="F41" s="64"/>
      <c r="G41" s="19">
        <f>'[1]C 2020'!E255</f>
        <v>1</v>
      </c>
      <c r="H41" s="18">
        <f t="shared" si="0"/>
        <v>0</v>
      </c>
      <c r="I41" s="20" t="s">
        <v>52</v>
      </c>
    </row>
    <row r="42" spans="2:9" ht="30" x14ac:dyDescent="0.25">
      <c r="B42" s="15">
        <v>32</v>
      </c>
      <c r="C42" s="16" t="s">
        <v>54</v>
      </c>
      <c r="D42" s="17">
        <v>4</v>
      </c>
      <c r="E42" s="16" t="s">
        <v>36</v>
      </c>
      <c r="F42" s="64"/>
      <c r="G42" s="19">
        <f>'[1]C 2020'!F255</f>
        <v>11</v>
      </c>
      <c r="H42" s="18">
        <f t="shared" si="0"/>
        <v>0</v>
      </c>
      <c r="I42" s="20" t="s">
        <v>52</v>
      </c>
    </row>
    <row r="43" spans="2:9" ht="30" x14ac:dyDescent="0.25">
      <c r="B43" s="15">
        <v>33</v>
      </c>
      <c r="C43" s="16" t="s">
        <v>54</v>
      </c>
      <c r="D43" s="17">
        <v>5</v>
      </c>
      <c r="E43" s="16" t="s">
        <v>36</v>
      </c>
      <c r="F43" s="64"/>
      <c r="G43" s="19">
        <f>'[1]C 2020'!G255</f>
        <v>2</v>
      </c>
      <c r="H43" s="18">
        <f t="shared" si="0"/>
        <v>0</v>
      </c>
      <c r="I43" s="20" t="s">
        <v>53</v>
      </c>
    </row>
    <row r="44" spans="2:9" ht="30" x14ac:dyDescent="0.25">
      <c r="B44" s="15">
        <v>34</v>
      </c>
      <c r="C44" s="16" t="s">
        <v>54</v>
      </c>
      <c r="D44" s="17">
        <v>6</v>
      </c>
      <c r="E44" s="16" t="s">
        <v>36</v>
      </c>
      <c r="F44" s="64"/>
      <c r="G44" s="19">
        <f>'[1]C 2020'!H255</f>
        <v>0</v>
      </c>
      <c r="H44" s="18">
        <f t="shared" si="0"/>
        <v>0</v>
      </c>
      <c r="I44" s="20" t="s">
        <v>53</v>
      </c>
    </row>
    <row r="45" spans="2:9" ht="30" x14ac:dyDescent="0.25">
      <c r="B45" s="15">
        <v>35</v>
      </c>
      <c r="C45" s="16" t="s">
        <v>54</v>
      </c>
      <c r="D45" s="17">
        <v>7</v>
      </c>
      <c r="E45" s="16" t="s">
        <v>36</v>
      </c>
      <c r="F45" s="64"/>
      <c r="G45" s="19">
        <f>'[1]C 2020'!I255</f>
        <v>94</v>
      </c>
      <c r="H45" s="18">
        <f t="shared" si="0"/>
        <v>0</v>
      </c>
      <c r="I45" s="20" t="s">
        <v>53</v>
      </c>
    </row>
    <row r="46" spans="2:9" ht="30" x14ac:dyDescent="0.25">
      <c r="B46" s="15">
        <v>36</v>
      </c>
      <c r="C46" s="16" t="s">
        <v>54</v>
      </c>
      <c r="D46" s="17">
        <v>8</v>
      </c>
      <c r="E46" s="16" t="s">
        <v>36</v>
      </c>
      <c r="F46" s="64"/>
      <c r="G46" s="19">
        <f>'[1]C 2020'!J255</f>
        <v>2</v>
      </c>
      <c r="H46" s="18">
        <f t="shared" si="0"/>
        <v>0</v>
      </c>
      <c r="I46" s="20" t="s">
        <v>53</v>
      </c>
    </row>
    <row r="47" spans="2:9" ht="30" x14ac:dyDescent="0.25">
      <c r="B47" s="15">
        <v>37</v>
      </c>
      <c r="C47" s="16" t="s">
        <v>54</v>
      </c>
      <c r="D47" s="17">
        <v>9</v>
      </c>
      <c r="E47" s="16" t="s">
        <v>36</v>
      </c>
      <c r="F47" s="64"/>
      <c r="G47" s="19">
        <f>'[1]C 2020'!K255</f>
        <v>0</v>
      </c>
      <c r="H47" s="18">
        <f t="shared" si="0"/>
        <v>0</v>
      </c>
      <c r="I47" s="20" t="s">
        <v>52</v>
      </c>
    </row>
    <row r="48" spans="2:9" ht="30" x14ac:dyDescent="0.25">
      <c r="B48" s="15">
        <v>38</v>
      </c>
      <c r="C48" s="16" t="s">
        <v>54</v>
      </c>
      <c r="D48" s="17">
        <v>10</v>
      </c>
      <c r="E48" s="16" t="s">
        <v>36</v>
      </c>
      <c r="F48" s="64"/>
      <c r="G48" s="19">
        <f>'[1]C 2020'!L255</f>
        <v>61</v>
      </c>
      <c r="H48" s="18">
        <f t="shared" si="0"/>
        <v>0</v>
      </c>
      <c r="I48" s="20" t="s">
        <v>53</v>
      </c>
    </row>
    <row r="49" spans="2:9" ht="30" x14ac:dyDescent="0.25">
      <c r="B49" s="32">
        <v>39</v>
      </c>
      <c r="C49" s="33" t="s">
        <v>54</v>
      </c>
      <c r="D49" s="49">
        <v>11</v>
      </c>
      <c r="E49" s="33" t="s">
        <v>36</v>
      </c>
      <c r="F49" s="64"/>
      <c r="G49" s="50">
        <f>'[1]C 2020'!M255</f>
        <v>14</v>
      </c>
      <c r="H49" s="51">
        <f t="shared" si="0"/>
        <v>0</v>
      </c>
      <c r="I49" s="34" t="s">
        <v>53</v>
      </c>
    </row>
    <row r="50" spans="2:9" ht="45" x14ac:dyDescent="0.25">
      <c r="B50" s="15">
        <v>40</v>
      </c>
      <c r="C50" s="16" t="s">
        <v>55</v>
      </c>
      <c r="D50" s="17" t="s">
        <v>12</v>
      </c>
      <c r="E50" s="16" t="s">
        <v>33</v>
      </c>
      <c r="F50" s="58"/>
      <c r="G50" s="52">
        <f>10 *12</f>
        <v>120</v>
      </c>
      <c r="H50" s="18">
        <f t="shared" si="0"/>
        <v>0</v>
      </c>
      <c r="I50" s="20" t="s">
        <v>56</v>
      </c>
    </row>
    <row r="51" spans="2:9" ht="60" x14ac:dyDescent="0.25">
      <c r="B51" s="21">
        <v>41</v>
      </c>
      <c r="C51" s="33" t="s">
        <v>57</v>
      </c>
      <c r="D51" s="23" t="s">
        <v>12</v>
      </c>
      <c r="E51" s="22" t="s">
        <v>36</v>
      </c>
      <c r="F51" s="59"/>
      <c r="G51" s="48">
        <v>1246</v>
      </c>
      <c r="H51" s="24">
        <f t="shared" si="0"/>
        <v>0</v>
      </c>
      <c r="I51" s="34" t="s">
        <v>58</v>
      </c>
    </row>
    <row r="52" spans="2:9" ht="30" x14ac:dyDescent="0.25">
      <c r="B52" s="15">
        <v>42</v>
      </c>
      <c r="C52" s="16" t="s">
        <v>59</v>
      </c>
      <c r="D52" s="17" t="s">
        <v>60</v>
      </c>
      <c r="E52" s="16" t="s">
        <v>33</v>
      </c>
      <c r="F52" s="58"/>
      <c r="G52" s="52">
        <f>30*12</f>
        <v>360</v>
      </c>
      <c r="H52" s="18">
        <f t="shared" si="0"/>
        <v>0</v>
      </c>
      <c r="I52" s="20" t="s">
        <v>61</v>
      </c>
    </row>
    <row r="53" spans="2:9" ht="30" x14ac:dyDescent="0.25">
      <c r="B53" s="15">
        <v>43</v>
      </c>
      <c r="C53" s="16" t="s">
        <v>62</v>
      </c>
      <c r="D53" s="17">
        <v>1</v>
      </c>
      <c r="E53" s="16" t="s">
        <v>36</v>
      </c>
      <c r="F53" s="64"/>
      <c r="G53" s="19">
        <f>'[1]C 2020'!C219+'[1]C 2020'!C237</f>
        <v>518</v>
      </c>
      <c r="H53" s="18">
        <f t="shared" si="0"/>
        <v>0</v>
      </c>
      <c r="I53" s="20" t="s">
        <v>63</v>
      </c>
    </row>
    <row r="54" spans="2:9" ht="30" x14ac:dyDescent="0.25">
      <c r="B54" s="15">
        <v>44</v>
      </c>
      <c r="C54" s="16" t="s">
        <v>62</v>
      </c>
      <c r="D54" s="17">
        <v>2</v>
      </c>
      <c r="E54" s="16" t="s">
        <v>36</v>
      </c>
      <c r="F54" s="64"/>
      <c r="G54" s="19">
        <f>'[1]C 2020'!D219+'[1]C 2020'!D237</f>
        <v>1357</v>
      </c>
      <c r="H54" s="18">
        <f t="shared" si="0"/>
        <v>0</v>
      </c>
      <c r="I54" s="34" t="s">
        <v>63</v>
      </c>
    </row>
    <row r="55" spans="2:9" ht="30" x14ac:dyDescent="0.25">
      <c r="B55" s="15">
        <v>45</v>
      </c>
      <c r="C55" s="16" t="s">
        <v>62</v>
      </c>
      <c r="D55" s="17">
        <v>4</v>
      </c>
      <c r="E55" s="16" t="s">
        <v>36</v>
      </c>
      <c r="F55" s="64"/>
      <c r="G55" s="19">
        <f>'[1]C 2020'!F219+'[1]C 2020'!F237</f>
        <v>473</v>
      </c>
      <c r="H55" s="18">
        <f t="shared" si="0"/>
        <v>0</v>
      </c>
      <c r="I55" s="34" t="s">
        <v>63</v>
      </c>
    </row>
    <row r="56" spans="2:9" ht="30" x14ac:dyDescent="0.25">
      <c r="B56" s="15">
        <v>46</v>
      </c>
      <c r="C56" s="16" t="s">
        <v>62</v>
      </c>
      <c r="D56" s="17">
        <v>7</v>
      </c>
      <c r="E56" s="16" t="s">
        <v>36</v>
      </c>
      <c r="F56" s="64"/>
      <c r="G56" s="19">
        <f>'[1]C 2020'!I219+'[1]C 2020'!I237</f>
        <v>1784</v>
      </c>
      <c r="H56" s="18">
        <f t="shared" si="0"/>
        <v>0</v>
      </c>
      <c r="I56" s="34" t="s">
        <v>63</v>
      </c>
    </row>
    <row r="57" spans="2:9" ht="30" x14ac:dyDescent="0.25">
      <c r="B57" s="32">
        <v>47</v>
      </c>
      <c r="C57" s="33" t="s">
        <v>62</v>
      </c>
      <c r="D57" s="49">
        <v>10</v>
      </c>
      <c r="E57" s="33" t="s">
        <v>36</v>
      </c>
      <c r="F57" s="64"/>
      <c r="G57" s="50">
        <f>'[1]C 2020'!L219+'[1]C 2020'!L237</f>
        <v>275</v>
      </c>
      <c r="H57" s="51">
        <f t="shared" si="0"/>
        <v>0</v>
      </c>
      <c r="I57" s="34" t="s">
        <v>63</v>
      </c>
    </row>
    <row r="58" spans="2:9" ht="30" x14ac:dyDescent="0.25">
      <c r="B58" s="32">
        <v>48</v>
      </c>
      <c r="C58" s="33" t="s">
        <v>62</v>
      </c>
      <c r="D58" s="49">
        <v>11</v>
      </c>
      <c r="E58" s="33" t="s">
        <v>36</v>
      </c>
      <c r="F58" s="64"/>
      <c r="G58" s="50">
        <f>'[1]C 2020'!M219+'[1]C 2020'!M237</f>
        <v>276</v>
      </c>
      <c r="H58" s="51">
        <f t="shared" si="0"/>
        <v>0</v>
      </c>
      <c r="I58" s="34" t="s">
        <v>63</v>
      </c>
    </row>
    <row r="59" spans="2:9" x14ac:dyDescent="0.25">
      <c r="B59" s="32">
        <v>49</v>
      </c>
      <c r="C59" s="33" t="s">
        <v>64</v>
      </c>
      <c r="D59" s="17">
        <v>1</v>
      </c>
      <c r="E59" s="33" t="s">
        <v>65</v>
      </c>
      <c r="F59" s="64"/>
      <c r="G59" s="50">
        <f>'[1]C 2020'!C93</f>
        <v>2209.91</v>
      </c>
      <c r="H59" s="51">
        <f t="shared" si="0"/>
        <v>0</v>
      </c>
      <c r="I59" s="34" t="s">
        <v>66</v>
      </c>
    </row>
    <row r="60" spans="2:9" x14ac:dyDescent="0.25">
      <c r="B60" s="32">
        <v>50</v>
      </c>
      <c r="C60" s="33" t="s">
        <v>64</v>
      </c>
      <c r="D60" s="17">
        <v>2</v>
      </c>
      <c r="E60" s="33" t="s">
        <v>65</v>
      </c>
      <c r="F60" s="64"/>
      <c r="G60" s="50">
        <f>'[1]C 2020'!D93</f>
        <v>5324.433</v>
      </c>
      <c r="H60" s="51">
        <f t="shared" si="0"/>
        <v>0</v>
      </c>
      <c r="I60" s="34" t="s">
        <v>66</v>
      </c>
    </row>
    <row r="61" spans="2:9" x14ac:dyDescent="0.25">
      <c r="B61" s="32">
        <v>51</v>
      </c>
      <c r="C61" s="33" t="s">
        <v>64</v>
      </c>
      <c r="D61" s="17">
        <v>4</v>
      </c>
      <c r="E61" s="33" t="s">
        <v>65</v>
      </c>
      <c r="F61" s="64"/>
      <c r="G61" s="50">
        <f>'[1]C 2020'!F93</f>
        <v>1909.0300000000002</v>
      </c>
      <c r="H61" s="51">
        <f t="shared" si="0"/>
        <v>0</v>
      </c>
      <c r="I61" s="34" t="s">
        <v>66</v>
      </c>
    </row>
    <row r="62" spans="2:9" x14ac:dyDescent="0.25">
      <c r="B62" s="32">
        <v>52</v>
      </c>
      <c r="C62" s="33" t="s">
        <v>64</v>
      </c>
      <c r="D62" s="17">
        <v>7</v>
      </c>
      <c r="E62" s="33" t="s">
        <v>65</v>
      </c>
      <c r="F62" s="64"/>
      <c r="G62" s="50">
        <f>'[1]C 2020'!I93</f>
        <v>7838.1230000000005</v>
      </c>
      <c r="H62" s="51">
        <f t="shared" si="0"/>
        <v>0</v>
      </c>
      <c r="I62" s="34" t="s">
        <v>66</v>
      </c>
    </row>
    <row r="63" spans="2:9" x14ac:dyDescent="0.25">
      <c r="B63" s="32">
        <v>53</v>
      </c>
      <c r="C63" s="33" t="s">
        <v>64</v>
      </c>
      <c r="D63" s="49">
        <v>10</v>
      </c>
      <c r="E63" s="33" t="s">
        <v>65</v>
      </c>
      <c r="F63" s="64"/>
      <c r="G63" s="50">
        <f>'[1]C 2020'!L93</f>
        <v>1288.3430000000001</v>
      </c>
      <c r="H63" s="51">
        <f t="shared" si="0"/>
        <v>0</v>
      </c>
      <c r="I63" s="34" t="s">
        <v>66</v>
      </c>
    </row>
    <row r="64" spans="2:9" x14ac:dyDescent="0.25">
      <c r="B64" s="32">
        <v>54</v>
      </c>
      <c r="C64" s="33" t="s">
        <v>64</v>
      </c>
      <c r="D64" s="49">
        <v>11</v>
      </c>
      <c r="E64" s="33" t="s">
        <v>65</v>
      </c>
      <c r="F64" s="64"/>
      <c r="G64" s="50">
        <f>'[1]C 2020'!M93</f>
        <v>1075.92</v>
      </c>
      <c r="H64" s="51">
        <f t="shared" si="0"/>
        <v>0</v>
      </c>
      <c r="I64" s="34" t="s">
        <v>66</v>
      </c>
    </row>
    <row r="65" spans="2:11" ht="28.5" customHeight="1" x14ac:dyDescent="0.25">
      <c r="B65" s="32">
        <v>55</v>
      </c>
      <c r="C65" s="72" t="s">
        <v>78</v>
      </c>
      <c r="D65" s="66" t="s">
        <v>12</v>
      </c>
      <c r="E65" s="28" t="s">
        <v>21</v>
      </c>
      <c r="F65" s="64"/>
      <c r="G65" s="50"/>
      <c r="H65" s="51">
        <v>50000</v>
      </c>
      <c r="I65" s="81" t="s">
        <v>88</v>
      </c>
      <c r="J65" s="70"/>
      <c r="K65" s="70"/>
    </row>
    <row r="66" spans="2:11" x14ac:dyDescent="0.25">
      <c r="B66" s="95" t="s">
        <v>67</v>
      </c>
      <c r="C66" s="96"/>
      <c r="D66" s="96"/>
      <c r="E66" s="96"/>
      <c r="F66" s="96"/>
      <c r="G66" s="97"/>
      <c r="H66" s="38">
        <f>SUM(H18:H65)</f>
        <v>50000</v>
      </c>
      <c r="I66" s="39"/>
    </row>
    <row r="67" spans="2:11" ht="15.75" thickBot="1" x14ac:dyDescent="0.3">
      <c r="B67" s="95" t="s">
        <v>86</v>
      </c>
      <c r="C67" s="96"/>
      <c r="D67" s="96"/>
      <c r="E67" s="96"/>
      <c r="F67" s="96"/>
      <c r="G67" s="97"/>
      <c r="H67" s="38">
        <f>SUM(H20:H65)</f>
        <v>50000</v>
      </c>
      <c r="I67" s="39"/>
    </row>
    <row r="68" spans="2:11" ht="33" customHeight="1" thickBot="1" x14ac:dyDescent="0.3">
      <c r="B68" s="82" t="s">
        <v>68</v>
      </c>
      <c r="C68" s="83"/>
      <c r="D68" s="83"/>
      <c r="E68" s="83"/>
      <c r="F68" s="83"/>
      <c r="G68" s="83"/>
      <c r="H68" s="83"/>
      <c r="I68" s="84"/>
    </row>
    <row r="69" spans="2:11" ht="33" customHeight="1" thickBot="1" x14ac:dyDescent="0.3">
      <c r="B69" s="6" t="s">
        <v>3</v>
      </c>
      <c r="C69" s="6" t="s">
        <v>4</v>
      </c>
      <c r="D69" s="7" t="s">
        <v>5</v>
      </c>
      <c r="E69" s="7" t="s">
        <v>6</v>
      </c>
      <c r="F69" s="62" t="s">
        <v>7</v>
      </c>
      <c r="G69" s="8" t="s">
        <v>8</v>
      </c>
      <c r="H69" s="8" t="s">
        <v>9</v>
      </c>
      <c r="I69" s="6" t="s">
        <v>10</v>
      </c>
    </row>
    <row r="70" spans="2:11" ht="45" x14ac:dyDescent="0.25">
      <c r="B70" s="21">
        <v>56</v>
      </c>
      <c r="C70" s="16" t="s">
        <v>69</v>
      </c>
      <c r="D70" s="17" t="s">
        <v>70</v>
      </c>
      <c r="E70" s="16" t="s">
        <v>33</v>
      </c>
      <c r="F70" s="58"/>
      <c r="G70" s="52">
        <f>6*12</f>
        <v>72</v>
      </c>
      <c r="H70" s="18">
        <f t="shared" ref="H70" si="1">F70*G70</f>
        <v>0</v>
      </c>
      <c r="I70" s="20" t="s">
        <v>71</v>
      </c>
    </row>
    <row r="71" spans="2:11" ht="15.75" thickBot="1" x14ac:dyDescent="0.3">
      <c r="B71" s="85" t="s">
        <v>72</v>
      </c>
      <c r="C71" s="86"/>
      <c r="D71" s="86"/>
      <c r="E71" s="86"/>
      <c r="F71" s="86"/>
      <c r="G71" s="87"/>
      <c r="H71" s="53">
        <f>SUM(H70)</f>
        <v>0</v>
      </c>
      <c r="I71" s="54"/>
    </row>
    <row r="73" spans="2:11" x14ac:dyDescent="0.25">
      <c r="B73" s="55" t="s">
        <v>73</v>
      </c>
      <c r="C73" s="55"/>
      <c r="D73" s="55"/>
      <c r="E73" s="55"/>
      <c r="F73" s="55"/>
      <c r="G73" s="56"/>
      <c r="H73" s="56"/>
      <c r="I73" s="56"/>
    </row>
    <row r="74" spans="2:11" ht="15" customHeight="1" x14ac:dyDescent="0.25">
      <c r="B74" s="75" t="s">
        <v>85</v>
      </c>
    </row>
    <row r="75" spans="2:11" x14ac:dyDescent="0.25">
      <c r="B75" s="88" t="s">
        <v>74</v>
      </c>
      <c r="C75" s="88"/>
      <c r="D75" s="88"/>
      <c r="E75" s="88"/>
      <c r="F75" s="88"/>
      <c r="G75" s="88"/>
      <c r="H75" s="88"/>
      <c r="I75" s="88"/>
    </row>
    <row r="76" spans="2:11" x14ac:dyDescent="0.25">
      <c r="B76" s="76"/>
    </row>
  </sheetData>
  <mergeCells count="10">
    <mergeCell ref="B68:I68"/>
    <mergeCell ref="B71:G71"/>
    <mergeCell ref="B75:I75"/>
    <mergeCell ref="B1:I1"/>
    <mergeCell ref="B2:I2"/>
    <mergeCell ref="B6:C6"/>
    <mergeCell ref="B15:G15"/>
    <mergeCell ref="B16:C16"/>
    <mergeCell ref="B66:G66"/>
    <mergeCell ref="B67:G67"/>
  </mergeCells>
  <pageMargins left="0.6" right="0.44" top="0.35" bottom="0.3" header="0.3" footer="0.17"/>
  <pageSetup scale="48" orientation="portrait" r:id="rId1"/>
  <headerFooter>
    <oddFooter>&amp;C&amp;"-,Regular"&amp;8page &amp;P of &amp;N</oddFooter>
  </headerFooter>
  <rowBreaks count="2" manualBreakCount="2">
    <brk id="15" max="16383" man="1"/>
    <brk id="6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 2020_rev1</vt:lpstr>
      <vt:lpstr>'E 2020_rev1'!Print_Area</vt:lpstr>
      <vt:lpstr>'E 2020_rev1'!Print_Titles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John</dc:creator>
  <cp:lastModifiedBy>Windows User</cp:lastModifiedBy>
  <cp:lastPrinted>2021-02-26T16:10:01Z</cp:lastPrinted>
  <dcterms:created xsi:type="dcterms:W3CDTF">2021-02-03T22:46:38Z</dcterms:created>
  <dcterms:modified xsi:type="dcterms:W3CDTF">2021-02-26T16:40:10Z</dcterms:modified>
</cp:coreProperties>
</file>